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3v3n\Downloads\"/>
    </mc:Choice>
  </mc:AlternateContent>
  <bookViews>
    <workbookView xWindow="0" yWindow="0" windowWidth="23040" windowHeight="8796"/>
  </bookViews>
  <sheets>
    <sheet name="Sažetak" sheetId="2" r:id="rId1"/>
    <sheet name="Račun prihoda i rashoda" sheetId="3" r:id="rId2"/>
    <sheet name="Račun financiranja" sheetId="4" r:id="rId3"/>
    <sheet name="Posebni dio" sheetId="5" r:id="rId4"/>
  </sheets>
  <definedNames>
    <definedName name="__S0A_Master_DS__X" localSheetId="0">Sažetak!$A$8:$F$26</definedName>
    <definedName name="__S0A_Naslov_DS__" localSheetId="0">Sažetak!$A$1:$F$7</definedName>
    <definedName name="__S1A_G01_DS__X" localSheetId="2">'Račun financiranja'!#REF!</definedName>
    <definedName name="__S1A_G01_DS__X" localSheetId="1">'Račun prihoda i rashoda'!$A$7:$F$31</definedName>
    <definedName name="__S1A_G02_DS__X" localSheetId="2">'Račun financiranja'!#REF!</definedName>
    <definedName name="__S1A_G02_DS__X" localSheetId="1">'Račun prihoda i rashoda'!$A$8:$F$10</definedName>
    <definedName name="__S1A_G03_DS__X" localSheetId="2">'Račun financiranja'!#REF!</definedName>
    <definedName name="__S1A_G03_DS__X" localSheetId="1">'Račun prihoda i rashoda'!$A$9:$F$10</definedName>
    <definedName name="__S1A_Master_DS__X" localSheetId="2">'Račun financiranja'!#REF!</definedName>
    <definedName name="__S1A_Master_DS__X" localSheetId="1">'Račun prihoda i rashoda'!$A$10:$F$10</definedName>
    <definedName name="__S1A_Naslov_DS__" localSheetId="2">'Račun financiranja'!$A$1:$F$6</definedName>
    <definedName name="__S1A_Naslov_DS__" localSheetId="1">'Račun prihoda i rashoda'!$A$1:$F$6</definedName>
    <definedName name="__S2A_G01_DS__X" localSheetId="3">'Posebni dio'!$A$6:$F$7</definedName>
    <definedName name="__S2A_Master_DS__X" localSheetId="3">'Posebni dio'!$A$7:$F$7</definedName>
    <definedName name="__S2A_Naslov_DS__" localSheetId="3">'Posebni dio'!$A$1:$F$5</definedName>
    <definedName name="S0A_RedoviSveuk" localSheetId="0">Sažetak!#REF!</definedName>
    <definedName name="S0A_Ver1" localSheetId="0">Sažetak!$A$8:$F$26</definedName>
    <definedName name="S1A_RedoviSveuk" localSheetId="2">'Račun financiranja'!$A$7:$F$7</definedName>
    <definedName name="S1A_RedoviSveuk" localSheetId="1">'Račun prihoda i rashoda'!$A$36:$F$36</definedName>
    <definedName name="S2A_RedoviSveuk" localSheetId="3">'Posebni dio'!$A$8:$F$8</definedName>
  </definedNames>
  <calcPr calcId="152511"/>
</workbook>
</file>

<file path=xl/calcChain.xml><?xml version="1.0" encoding="utf-8"?>
<calcChain xmlns="http://schemas.openxmlformats.org/spreadsheetml/2006/main">
  <c r="B91" i="3" l="1"/>
  <c r="B44" i="3"/>
  <c r="B98" i="3"/>
  <c r="B115" i="5" l="1"/>
  <c r="F133" i="5" l="1"/>
  <c r="E133" i="5"/>
  <c r="F132" i="5"/>
  <c r="D132" i="5"/>
  <c r="B132" i="5"/>
  <c r="F131" i="5"/>
  <c r="D131" i="5"/>
  <c r="B131" i="5"/>
  <c r="F130" i="5"/>
  <c r="E130" i="5"/>
  <c r="F129" i="5"/>
  <c r="E129" i="5"/>
  <c r="F128" i="5"/>
  <c r="E128" i="5"/>
  <c r="D127" i="5"/>
  <c r="F127" i="5" s="1"/>
  <c r="B127" i="5"/>
  <c r="E127" i="5" s="1"/>
  <c r="F126" i="5"/>
  <c r="E126" i="5"/>
  <c r="F125" i="5"/>
  <c r="E125" i="5"/>
  <c r="D124" i="5"/>
  <c r="F124" i="5" s="1"/>
  <c r="B124" i="5"/>
  <c r="E124" i="5" s="1"/>
  <c r="D123" i="5"/>
  <c r="F123" i="5" s="1"/>
  <c r="F122" i="5"/>
  <c r="E122" i="5"/>
  <c r="D121" i="5"/>
  <c r="F121" i="5" s="1"/>
  <c r="B121" i="5"/>
  <c r="E121" i="5" s="1"/>
  <c r="F119" i="5"/>
  <c r="E119" i="5"/>
  <c r="F118" i="5"/>
  <c r="E118" i="5"/>
  <c r="F117" i="5"/>
  <c r="E117" i="5"/>
  <c r="F116" i="5"/>
  <c r="E116" i="5"/>
  <c r="D115" i="5"/>
  <c r="F115" i="5" s="1"/>
  <c r="F112" i="5"/>
  <c r="E112" i="5"/>
  <c r="F110" i="5"/>
  <c r="E110" i="5"/>
  <c r="D109" i="5"/>
  <c r="F109" i="5" s="1"/>
  <c r="B109" i="5"/>
  <c r="F108" i="5"/>
  <c r="E108" i="5"/>
  <c r="F107" i="5"/>
  <c r="E107" i="5"/>
  <c r="F106" i="5"/>
  <c r="E106" i="5"/>
  <c r="F105" i="5"/>
  <c r="E105" i="5"/>
  <c r="F104" i="5"/>
  <c r="E104" i="5"/>
  <c r="F103" i="5"/>
  <c r="E103" i="5"/>
  <c r="F102" i="5"/>
  <c r="E102" i="5"/>
  <c r="F101" i="5"/>
  <c r="E101" i="5"/>
  <c r="F100" i="5"/>
  <c r="E100" i="5"/>
  <c r="F99" i="5"/>
  <c r="E99" i="5"/>
  <c r="F97" i="5"/>
  <c r="E97" i="5"/>
  <c r="F96" i="5"/>
  <c r="E96" i="5"/>
  <c r="F95" i="5"/>
  <c r="E95" i="5"/>
  <c r="F94" i="5"/>
  <c r="E94" i="5"/>
  <c r="F93" i="5"/>
  <c r="E93" i="5"/>
  <c r="F92" i="5"/>
  <c r="E92" i="5"/>
  <c r="F91" i="5"/>
  <c r="E91" i="5"/>
  <c r="F90" i="5"/>
  <c r="E90" i="5"/>
  <c r="F89" i="5"/>
  <c r="E89" i="5"/>
  <c r="F88" i="5"/>
  <c r="E88" i="5"/>
  <c r="F87" i="5"/>
  <c r="E87" i="5"/>
  <c r="F86" i="5"/>
  <c r="E86" i="5"/>
  <c r="F85" i="5"/>
  <c r="E85" i="5"/>
  <c r="F84" i="5"/>
  <c r="E84" i="5"/>
  <c r="D83" i="5"/>
  <c r="F83" i="5" s="1"/>
  <c r="B83" i="5"/>
  <c r="F82" i="5"/>
  <c r="E82" i="5"/>
  <c r="F81" i="5"/>
  <c r="E81" i="5"/>
  <c r="F80" i="5"/>
  <c r="E80" i="5"/>
  <c r="D79" i="5"/>
  <c r="F79" i="5" s="1"/>
  <c r="B79" i="5"/>
  <c r="F77" i="5"/>
  <c r="E77" i="5"/>
  <c r="F76" i="5"/>
  <c r="E76" i="5"/>
  <c r="F75" i="5"/>
  <c r="E75" i="5"/>
  <c r="F74" i="5"/>
  <c r="E74" i="5"/>
  <c r="F73" i="5"/>
  <c r="E73" i="5"/>
  <c r="F72" i="5"/>
  <c r="E72" i="5"/>
  <c r="D71" i="5"/>
  <c r="F71" i="5" s="1"/>
  <c r="B71" i="5"/>
  <c r="E71" i="5" s="1"/>
  <c r="D70" i="5"/>
  <c r="F70" i="5" s="1"/>
  <c r="B70" i="5"/>
  <c r="F68" i="5"/>
  <c r="E68" i="5"/>
  <c r="D67" i="5"/>
  <c r="F67" i="5" s="1"/>
  <c r="B67" i="5"/>
  <c r="E67" i="5" s="1"/>
  <c r="F66" i="5"/>
  <c r="E66" i="5"/>
  <c r="F65" i="5"/>
  <c r="E65" i="5"/>
  <c r="F64" i="5"/>
  <c r="E64" i="5"/>
  <c r="F63" i="5"/>
  <c r="E63" i="5"/>
  <c r="F62" i="5"/>
  <c r="E62" i="5"/>
  <c r="F61" i="5"/>
  <c r="E61" i="5"/>
  <c r="D60" i="5"/>
  <c r="F60" i="5" s="1"/>
  <c r="B60" i="5"/>
  <c r="E60" i="5" s="1"/>
  <c r="F59" i="5"/>
  <c r="E59" i="5"/>
  <c r="F58" i="5"/>
  <c r="E58" i="5"/>
  <c r="F57" i="5"/>
  <c r="E57" i="5"/>
  <c r="F56" i="5"/>
  <c r="E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6" i="5"/>
  <c r="E46" i="5"/>
  <c r="F45" i="5"/>
  <c r="E45" i="5"/>
  <c r="D44" i="5"/>
  <c r="F44" i="5" s="1"/>
  <c r="B44" i="5"/>
  <c r="D43" i="5"/>
  <c r="F43" i="5" s="1"/>
  <c r="B43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D34" i="5"/>
  <c r="D27" i="5" s="1"/>
  <c r="F27" i="5" s="1"/>
  <c r="B34" i="5"/>
  <c r="F33" i="5"/>
  <c r="E33" i="5"/>
  <c r="F32" i="5"/>
  <c r="E32" i="5"/>
  <c r="F30" i="5"/>
  <c r="E30" i="5"/>
  <c r="D29" i="5"/>
  <c r="F29" i="5" s="1"/>
  <c r="B29" i="5"/>
  <c r="D17" i="5"/>
  <c r="B17" i="5"/>
  <c r="D8" i="5"/>
  <c r="C8" i="5"/>
  <c r="B8" i="5"/>
  <c r="F7" i="5"/>
  <c r="E7" i="5"/>
  <c r="D6" i="5"/>
  <c r="C6" i="5"/>
  <c r="B6" i="5"/>
  <c r="D5" i="5"/>
  <c r="C5" i="5"/>
  <c r="B5" i="5"/>
  <c r="D30" i="4"/>
  <c r="C30" i="4"/>
  <c r="F30" i="4" s="1"/>
  <c r="B30" i="4"/>
  <c r="E30" i="4" s="1"/>
  <c r="D29" i="4"/>
  <c r="C29" i="4"/>
  <c r="B29" i="4"/>
  <c r="D24" i="4"/>
  <c r="C24" i="4"/>
  <c r="F24" i="4" s="1"/>
  <c r="B24" i="4"/>
  <c r="E24" i="4" s="1"/>
  <c r="D23" i="4"/>
  <c r="C23" i="4"/>
  <c r="B23" i="4"/>
  <c r="F13" i="4"/>
  <c r="D13" i="4"/>
  <c r="B13" i="4"/>
  <c r="E13" i="4" s="1"/>
  <c r="D12" i="4"/>
  <c r="B12" i="4"/>
  <c r="F7" i="4"/>
  <c r="D7" i="4"/>
  <c r="B7" i="4"/>
  <c r="E7" i="4" s="1"/>
  <c r="D6" i="4"/>
  <c r="B6" i="4"/>
  <c r="D158" i="3"/>
  <c r="C158" i="3"/>
  <c r="B158" i="3"/>
  <c r="F157" i="3"/>
  <c r="E157" i="3"/>
  <c r="D156" i="3"/>
  <c r="C156" i="3"/>
  <c r="B156" i="3"/>
  <c r="D155" i="3"/>
  <c r="C155" i="3"/>
  <c r="B155" i="3"/>
  <c r="F144" i="3"/>
  <c r="E144" i="3"/>
  <c r="D143" i="3"/>
  <c r="C143" i="3"/>
  <c r="F143" i="3" s="1"/>
  <c r="B143" i="3"/>
  <c r="F142" i="3"/>
  <c r="E142" i="3"/>
  <c r="D141" i="3"/>
  <c r="C141" i="3"/>
  <c r="B141" i="3"/>
  <c r="F140" i="3"/>
  <c r="E140" i="3"/>
  <c r="D139" i="3"/>
  <c r="C139" i="3"/>
  <c r="B139" i="3"/>
  <c r="F138" i="3"/>
  <c r="E138" i="3"/>
  <c r="D137" i="3"/>
  <c r="C137" i="3"/>
  <c r="B137" i="3"/>
  <c r="F136" i="3"/>
  <c r="E136" i="3"/>
  <c r="D135" i="3"/>
  <c r="C135" i="3"/>
  <c r="B135" i="3"/>
  <c r="D134" i="3"/>
  <c r="C134" i="3"/>
  <c r="B134" i="3"/>
  <c r="F128" i="3"/>
  <c r="E128" i="3"/>
  <c r="D127" i="3"/>
  <c r="C127" i="3"/>
  <c r="F127" i="3" s="1"/>
  <c r="B127" i="3"/>
  <c r="F126" i="3"/>
  <c r="E126" i="3"/>
  <c r="D125" i="3"/>
  <c r="C125" i="3"/>
  <c r="F125" i="3" s="1"/>
  <c r="B125" i="3"/>
  <c r="F124" i="3"/>
  <c r="E124" i="3"/>
  <c r="D123" i="3"/>
  <c r="C123" i="3"/>
  <c r="B123" i="3"/>
  <c r="F122" i="3"/>
  <c r="E122" i="3"/>
  <c r="D121" i="3"/>
  <c r="C121" i="3"/>
  <c r="B121" i="3"/>
  <c r="F120" i="3"/>
  <c r="E120" i="3"/>
  <c r="D119" i="3"/>
  <c r="C119" i="3"/>
  <c r="B119" i="3"/>
  <c r="F118" i="3"/>
  <c r="E118" i="3"/>
  <c r="D117" i="3"/>
  <c r="C117" i="3"/>
  <c r="B117" i="3"/>
  <c r="D116" i="3"/>
  <c r="C116" i="3"/>
  <c r="B116" i="3"/>
  <c r="F105" i="3"/>
  <c r="E105" i="3"/>
  <c r="D104" i="3"/>
  <c r="F104" i="3" s="1"/>
  <c r="B104" i="3"/>
  <c r="D103" i="3"/>
  <c r="F103" i="3" s="1"/>
  <c r="B103" i="3"/>
  <c r="E103" i="3" s="1"/>
  <c r="F102" i="3"/>
  <c r="E102" i="3"/>
  <c r="D101" i="3"/>
  <c r="F101" i="3" s="1"/>
  <c r="B101" i="3"/>
  <c r="F99" i="3"/>
  <c r="E99" i="3"/>
  <c r="D98" i="3"/>
  <c r="F98" i="3" s="1"/>
  <c r="F97" i="3"/>
  <c r="E97" i="3"/>
  <c r="D96" i="3"/>
  <c r="F96" i="3" s="1"/>
  <c r="B96" i="3"/>
  <c r="E96" i="3" s="1"/>
  <c r="F95" i="3"/>
  <c r="E95" i="3"/>
  <c r="F94" i="3"/>
  <c r="E94" i="3"/>
  <c r="F93" i="3"/>
  <c r="E93" i="3"/>
  <c r="D92" i="3"/>
  <c r="F92" i="3" s="1"/>
  <c r="B92" i="3"/>
  <c r="F86" i="3"/>
  <c r="E86" i="3"/>
  <c r="F84" i="3"/>
  <c r="E84" i="3"/>
  <c r="D83" i="3"/>
  <c r="F83" i="3" s="1"/>
  <c r="B83" i="3"/>
  <c r="D82" i="3"/>
  <c r="F82" i="3" s="1"/>
  <c r="B82" i="3"/>
  <c r="F81" i="3"/>
  <c r="E81" i="3"/>
  <c r="F80" i="3"/>
  <c r="E80" i="3"/>
  <c r="F79" i="3"/>
  <c r="E79" i="3"/>
  <c r="F78" i="3"/>
  <c r="E78" i="3"/>
  <c r="F77" i="3"/>
  <c r="E77" i="3"/>
  <c r="F76" i="3"/>
  <c r="E76" i="3"/>
  <c r="D75" i="3"/>
  <c r="F75" i="3" s="1"/>
  <c r="B75" i="3"/>
  <c r="F74" i="3"/>
  <c r="E74" i="3"/>
  <c r="D73" i="3"/>
  <c r="F73" i="3" s="1"/>
  <c r="B73" i="3"/>
  <c r="F72" i="3"/>
  <c r="E72" i="3"/>
  <c r="F71" i="3"/>
  <c r="E71" i="3"/>
  <c r="F70" i="3"/>
  <c r="E70" i="3"/>
  <c r="F68" i="3"/>
  <c r="E68" i="3"/>
  <c r="F67" i="3"/>
  <c r="E67" i="3"/>
  <c r="F66" i="3"/>
  <c r="E66" i="3"/>
  <c r="F65" i="3"/>
  <c r="E65" i="3"/>
  <c r="F64" i="3"/>
  <c r="E64" i="3"/>
  <c r="D63" i="3"/>
  <c r="F63" i="3" s="1"/>
  <c r="B63" i="3"/>
  <c r="F62" i="3"/>
  <c r="E62" i="3"/>
  <c r="F61" i="3"/>
  <c r="E61" i="3"/>
  <c r="F60" i="3"/>
  <c r="E60" i="3"/>
  <c r="F59" i="3"/>
  <c r="E59" i="3"/>
  <c r="F58" i="3"/>
  <c r="E58" i="3"/>
  <c r="D57" i="3"/>
  <c r="F57" i="3" s="1"/>
  <c r="B57" i="3"/>
  <c r="F56" i="3"/>
  <c r="E56" i="3"/>
  <c r="F55" i="3"/>
  <c r="E55" i="3"/>
  <c r="F54" i="3"/>
  <c r="E54" i="3"/>
  <c r="F53" i="3"/>
  <c r="E53" i="3"/>
  <c r="D52" i="3"/>
  <c r="F52" i="3" s="1"/>
  <c r="B52" i="3"/>
  <c r="F50" i="3"/>
  <c r="E50" i="3"/>
  <c r="D49" i="3"/>
  <c r="F49" i="3" s="1"/>
  <c r="B49" i="3"/>
  <c r="F48" i="3"/>
  <c r="E48" i="3"/>
  <c r="F47" i="3"/>
  <c r="D47" i="3"/>
  <c r="B47" i="3"/>
  <c r="F45" i="3"/>
  <c r="E45" i="3"/>
  <c r="D44" i="3"/>
  <c r="F44" i="3" s="1"/>
  <c r="D41" i="3"/>
  <c r="B41" i="3"/>
  <c r="F31" i="3"/>
  <c r="E31" i="3"/>
  <c r="F30" i="3"/>
  <c r="E30" i="3"/>
  <c r="D29" i="3"/>
  <c r="F29" i="3" s="1"/>
  <c r="B29" i="3"/>
  <c r="D28" i="3"/>
  <c r="F28" i="3" s="1"/>
  <c r="B28" i="3"/>
  <c r="F27" i="3"/>
  <c r="E27" i="3"/>
  <c r="F26" i="3"/>
  <c r="D26" i="3"/>
  <c r="D22" i="3" s="1"/>
  <c r="F22" i="3" s="1"/>
  <c r="B26" i="3"/>
  <c r="F25" i="3"/>
  <c r="E25" i="3"/>
  <c r="F24" i="3"/>
  <c r="E24" i="3"/>
  <c r="D23" i="3"/>
  <c r="F23" i="3" s="1"/>
  <c r="B23" i="3"/>
  <c r="F21" i="3"/>
  <c r="E21" i="3"/>
  <c r="D20" i="3"/>
  <c r="F20" i="3" s="1"/>
  <c r="B20" i="3"/>
  <c r="D19" i="3"/>
  <c r="F19" i="3" s="1"/>
  <c r="B19" i="3"/>
  <c r="F18" i="3"/>
  <c r="E18" i="3"/>
  <c r="D17" i="3"/>
  <c r="F17" i="3" s="1"/>
  <c r="B17" i="3"/>
  <c r="D16" i="3"/>
  <c r="F16" i="3" s="1"/>
  <c r="B16" i="3"/>
  <c r="F15" i="3"/>
  <c r="E15" i="3"/>
  <c r="F14" i="3"/>
  <c r="D14" i="3"/>
  <c r="D11" i="3" s="1"/>
  <c r="B14" i="3"/>
  <c r="E14" i="3" s="1"/>
  <c r="F13" i="3"/>
  <c r="E13" i="3"/>
  <c r="D12" i="3"/>
  <c r="F12" i="3" s="1"/>
  <c r="B12" i="3"/>
  <c r="F10" i="3"/>
  <c r="E10" i="3"/>
  <c r="F9" i="3"/>
  <c r="D9" i="3"/>
  <c r="B9" i="3"/>
  <c r="E9" i="3" s="1"/>
  <c r="F8" i="3"/>
  <c r="D8" i="3"/>
  <c r="B8" i="3"/>
  <c r="E8" i="3" s="1"/>
  <c r="D6" i="3"/>
  <c r="B6" i="3"/>
  <c r="D25" i="2"/>
  <c r="C25" i="2"/>
  <c r="F25" i="2" s="1"/>
  <c r="B25" i="2"/>
  <c r="F24" i="2"/>
  <c r="E24" i="2"/>
  <c r="F23" i="2"/>
  <c r="E23" i="2"/>
  <c r="D22" i="2"/>
  <c r="C22" i="2"/>
  <c r="F22" i="2" s="1"/>
  <c r="B22" i="2"/>
  <c r="E22" i="2" s="1"/>
  <c r="F21" i="2"/>
  <c r="E21" i="2"/>
  <c r="F20" i="2"/>
  <c r="E20" i="2"/>
  <c r="D19" i="2"/>
  <c r="C19" i="2"/>
  <c r="B19" i="2"/>
  <c r="F18" i="2"/>
  <c r="E18" i="2"/>
  <c r="D18" i="2"/>
  <c r="C18" i="2"/>
  <c r="B18" i="2"/>
  <c r="D14" i="2"/>
  <c r="D26" i="2" s="1"/>
  <c r="C14" i="2"/>
  <c r="C26" i="2" s="1"/>
  <c r="F26" i="2" s="1"/>
  <c r="B14" i="2"/>
  <c r="D13" i="2"/>
  <c r="C13" i="2"/>
  <c r="F13" i="2" s="1"/>
  <c r="B13" i="2"/>
  <c r="F12" i="2"/>
  <c r="E12" i="2"/>
  <c r="F11" i="2"/>
  <c r="E11" i="2"/>
  <c r="F10" i="2"/>
  <c r="D10" i="2"/>
  <c r="C10" i="2"/>
  <c r="B10" i="2"/>
  <c r="F9" i="2"/>
  <c r="E9" i="2"/>
  <c r="F8" i="2"/>
  <c r="E8" i="2"/>
  <c r="D7" i="2"/>
  <c r="C7" i="2"/>
  <c r="B7" i="2"/>
  <c r="F41" i="3"/>
  <c r="F6" i="3"/>
  <c r="F17" i="5"/>
  <c r="F134" i="3"/>
  <c r="F6" i="4"/>
  <c r="E155" i="3"/>
  <c r="F29" i="4"/>
  <c r="F155" i="3"/>
  <c r="E12" i="4"/>
  <c r="E6" i="4"/>
  <c r="E5" i="5"/>
  <c r="F19" i="2"/>
  <c r="F5" i="5"/>
  <c r="E23" i="4"/>
  <c r="F23" i="4"/>
  <c r="F12" i="4"/>
  <c r="F7" i="2"/>
  <c r="F116" i="3"/>
  <c r="E25" i="2" l="1"/>
  <c r="E6" i="5"/>
  <c r="D28" i="5"/>
  <c r="F28" i="5" s="1"/>
  <c r="E104" i="3"/>
  <c r="E101" i="3"/>
  <c r="F14" i="2"/>
  <c r="F117" i="3"/>
  <c r="E70" i="5"/>
  <c r="E79" i="5"/>
  <c r="E115" i="5"/>
  <c r="E34" i="5"/>
  <c r="B26" i="2"/>
  <c r="E121" i="3"/>
  <c r="E13" i="2"/>
  <c r="E10" i="2"/>
  <c r="E26" i="2"/>
  <c r="E83" i="5"/>
  <c r="B51" i="3"/>
  <c r="E57" i="3"/>
  <c r="E82" i="3"/>
  <c r="F123" i="3"/>
  <c r="E143" i="3"/>
  <c r="E17" i="3"/>
  <c r="E23" i="3"/>
  <c r="F121" i="3"/>
  <c r="F135" i="3"/>
  <c r="B145" i="3"/>
  <c r="E117" i="3"/>
  <c r="E158" i="3"/>
  <c r="F158" i="3"/>
  <c r="D43" i="3"/>
  <c r="F43" i="3" s="1"/>
  <c r="C129" i="3"/>
  <c r="E20" i="3"/>
  <c r="E26" i="3"/>
  <c r="E12" i="3"/>
  <c r="E28" i="3"/>
  <c r="E52" i="3"/>
  <c r="E75" i="3"/>
  <c r="E92" i="3"/>
  <c r="E125" i="3"/>
  <c r="F137" i="3"/>
  <c r="F156" i="3"/>
  <c r="F141" i="3"/>
  <c r="E44" i="3"/>
  <c r="B90" i="3"/>
  <c r="E73" i="3"/>
  <c r="E123" i="3"/>
  <c r="E156" i="3"/>
  <c r="B22" i="3"/>
  <c r="E22" i="3" s="1"/>
  <c r="D51" i="3"/>
  <c r="D42" i="3" s="1"/>
  <c r="F42" i="3" s="1"/>
  <c r="D91" i="3"/>
  <c r="F91" i="3" s="1"/>
  <c r="D129" i="3"/>
  <c r="B11" i="3"/>
  <c r="E16" i="3"/>
  <c r="E19" i="3"/>
  <c r="E29" i="3"/>
  <c r="E83" i="3"/>
  <c r="E98" i="3"/>
  <c r="E127" i="3"/>
  <c r="E135" i="3"/>
  <c r="D145" i="3"/>
  <c r="F139" i="3"/>
  <c r="E141" i="3"/>
  <c r="E139" i="3"/>
  <c r="B129" i="3"/>
  <c r="E14" i="2"/>
  <c r="E132" i="5"/>
  <c r="B123" i="5"/>
  <c r="E123" i="5" s="1"/>
  <c r="E109" i="5"/>
  <c r="B78" i="5"/>
  <c r="B69" i="5" s="1"/>
  <c r="D78" i="5"/>
  <c r="E131" i="5"/>
  <c r="B42" i="5"/>
  <c r="F6" i="5"/>
  <c r="F34" i="5"/>
  <c r="D42" i="5"/>
  <c r="F8" i="5"/>
  <c r="E8" i="5"/>
  <c r="D7" i="3"/>
  <c r="F7" i="3" s="1"/>
  <c r="F11" i="3"/>
  <c r="D36" i="3"/>
  <c r="F36" i="3" s="1"/>
  <c r="C145" i="3"/>
  <c r="E29" i="5"/>
  <c r="E43" i="5"/>
  <c r="E44" i="5"/>
  <c r="E49" i="3"/>
  <c r="E63" i="3"/>
  <c r="D90" i="3"/>
  <c r="F90" i="3" s="1"/>
  <c r="E119" i="3"/>
  <c r="E137" i="3"/>
  <c r="B27" i="5"/>
  <c r="E27" i="5" s="1"/>
  <c r="B28" i="5"/>
  <c r="E28" i="5" s="1"/>
  <c r="B43" i="3"/>
  <c r="E47" i="3"/>
  <c r="F119" i="3"/>
  <c r="E19" i="2"/>
  <c r="E17" i="5"/>
  <c r="E7" i="2"/>
  <c r="E116" i="3"/>
  <c r="E134" i="3"/>
  <c r="E29" i="4"/>
  <c r="E41" i="3"/>
  <c r="E6" i="3"/>
  <c r="B7" i="3" l="1"/>
  <c r="B36" i="3"/>
  <c r="E90" i="3"/>
  <c r="B106" i="3"/>
  <c r="B42" i="3"/>
  <c r="E42" i="3" s="1"/>
  <c r="E145" i="3"/>
  <c r="F129" i="3"/>
  <c r="E43" i="3"/>
  <c r="E51" i="3"/>
  <c r="F51" i="3"/>
  <c r="E11" i="3"/>
  <c r="E7" i="3"/>
  <c r="F145" i="3"/>
  <c r="E129" i="3"/>
  <c r="E91" i="3"/>
  <c r="E36" i="3"/>
  <c r="B134" i="5"/>
  <c r="B26" i="5"/>
  <c r="B18" i="5"/>
  <c r="F78" i="5"/>
  <c r="D69" i="5"/>
  <c r="F69" i="5" s="1"/>
  <c r="B19" i="5"/>
  <c r="E78" i="5"/>
  <c r="E42" i="5"/>
  <c r="F42" i="5"/>
  <c r="D106" i="3"/>
  <c r="D26" i="5" l="1"/>
  <c r="F26" i="5" s="1"/>
  <c r="E69" i="5"/>
  <c r="D19" i="5"/>
  <c r="F19" i="5" s="1"/>
  <c r="D134" i="5"/>
  <c r="D18" i="5"/>
  <c r="F18" i="5" s="1"/>
  <c r="F106" i="3"/>
  <c r="E106" i="3"/>
  <c r="E26" i="5" l="1"/>
  <c r="E19" i="5"/>
  <c r="E18" i="5"/>
  <c r="F134" i="5"/>
  <c r="E134" i="5"/>
</calcChain>
</file>

<file path=xl/sharedStrings.xml><?xml version="1.0" encoding="utf-8"?>
<sst xmlns="http://schemas.openxmlformats.org/spreadsheetml/2006/main" count="381" uniqueCount="221">
  <si>
    <t>MINISTARSTVO KULTURE I MEDIJA</t>
  </si>
  <si>
    <t>IZVRŠENJE PRORAČUNA ZA 2025. GODINU</t>
  </si>
  <si>
    <t>I. OPĆI DIO</t>
  </si>
  <si>
    <t>SAŽETAK  RAČUNA PRIHODA I RASHODA I RAČUNA FINANCIRANJA</t>
  </si>
  <si>
    <t>A. SAŽETAK  RAČUNA PRIHODA I RASHODA</t>
  </si>
  <si>
    <t>Brojčana oznaka i naziv</t>
  </si>
  <si>
    <t>Ostvarenje /
Izvršenje
01.-12.2024.</t>
  </si>
  <si>
    <t>Izvorni plan
2025.</t>
  </si>
  <si>
    <t>Ostvarenje /
Izvršenje
01.-12.2025.</t>
  </si>
  <si>
    <t>Indeks
izvršenja
01.-12.2024.</t>
  </si>
  <si>
    <t>Indeks
izvršenja
01.-12.2025.</t>
  </si>
  <si>
    <t>1</t>
  </si>
  <si>
    <t>6 Prihodi poslovanja</t>
  </si>
  <si>
    <t>7 Prihodi od prodaje nefinancijske imovine</t>
  </si>
  <si>
    <t xml:space="preserve">PRIHODI </t>
  </si>
  <si>
    <t>3 Rashodi poslovanja</t>
  </si>
  <si>
    <t>4 Rashodi za nabavu nefinancijske imovine</t>
  </si>
  <si>
    <t xml:space="preserve">RASHODI </t>
  </si>
  <si>
    <t>Razlika - višak/manjak</t>
  </si>
  <si>
    <t>B. SAŽETAK  RAČUNA FINANCIRANJA</t>
  </si>
  <si>
    <t>8 Primici od financijske imovine i zaduživanja</t>
  </si>
  <si>
    <t>5 Izdaci za financijsku imovinu i otplate zajmova</t>
  </si>
  <si>
    <t>RAZLIKA PRIMITAKA I IZDATAKA (8 - 5)</t>
  </si>
  <si>
    <t>PRIJENOS SREDSTAVA IZ PRETHODNE GODINE</t>
  </si>
  <si>
    <t>PRIJENOS SREDSTAVA U SLJEDEĆE RAZDOBLJE/GODINU</t>
  </si>
  <si>
    <t>Neto financiranje: (8 - 5) + Donos - Prijenos</t>
  </si>
  <si>
    <t xml:space="preserve">VIŠAK/MANJAK + NETO FINANCIRANJE </t>
  </si>
  <si>
    <t>RAČUN PRIHODA I RASHODA</t>
  </si>
  <si>
    <t xml:space="preserve">IZVJEŠTAJ O PRIHODIMA I RASHODIMA PREMA EKONOMSKOJ KLASIFIKACIJI </t>
  </si>
  <si>
    <t>PRIHODI</t>
  </si>
  <si>
    <t>Brojčana oznaka i naziv grupe</t>
  </si>
  <si>
    <t>Izvršenje na 31.12.2024.</t>
  </si>
  <si>
    <t>Izvršenje 2025.</t>
  </si>
  <si>
    <t>Indeks izvršenje / izvršenje prethodne godine</t>
  </si>
  <si>
    <t>Indeks izvršenje / tekući plan</t>
  </si>
  <si>
    <t xml:space="preserve"> 60 DRRH/60</t>
  </si>
  <si>
    <t xml:space="preserve">  600 DONOS/ODNOS</t>
  </si>
  <si>
    <t xml:space="preserve">   6000 DONOS/ODNOS</t>
  </si>
  <si>
    <t xml:space="preserve"> 63 Pomoći iz inozemstva i od subjekata unutar općeg proračuna</t>
  </si>
  <si>
    <t xml:space="preserve">  636 Pomoći proračunskim korisnicima iz proračuna koji im nije nadležan</t>
  </si>
  <si>
    <t xml:space="preserve">   6361 Tekuće pomoći proračunskim korisnicima iz proračuna koji im nije nadležan</t>
  </si>
  <si>
    <t xml:space="preserve">  638 Pomoći temeljem prijenosa EU sredstava</t>
  </si>
  <si>
    <t xml:space="preserve">   6381 Tekuće pomoći temeljem prijenosa EU sredstava</t>
  </si>
  <si>
    <t xml:space="preserve"> 64 Prihodi od imovine</t>
  </si>
  <si>
    <t xml:space="preserve">  641 Prihodi od financijske imovine</t>
  </si>
  <si>
    <t xml:space="preserve">   6413 Kamate na oročena sredstva i depozite po viđenju</t>
  </si>
  <si>
    <t xml:space="preserve"> 65 Prihodi od upravnih i admin. pristojbi, pristojbi po posebn.propisima i naknada</t>
  </si>
  <si>
    <t xml:space="preserve">  652 Prihodi po posebnim propisima</t>
  </si>
  <si>
    <t xml:space="preserve">   6526 Ostali nespomenuti prihodi</t>
  </si>
  <si>
    <t xml:space="preserve"> 66 Prihodi od prodaje proizvoda i robe te pruženih usluga i prihodi od donacija</t>
  </si>
  <si>
    <t xml:space="preserve">  661 Prihodi od prodaje proizvoda i robe te pruženih usluga</t>
  </si>
  <si>
    <t xml:space="preserve">   6614 Prihodi od prodaje proizvoda i robe</t>
  </si>
  <si>
    <t xml:space="preserve">   6615 Prihodi od pruženih usluga</t>
  </si>
  <si>
    <t xml:space="preserve">  663 Donacije od pravnih i fizičkih osoba izvan općeg proračuna te povrat donacija i</t>
  </si>
  <si>
    <t xml:space="preserve">   6631 Tekuće donacije</t>
  </si>
  <si>
    <t xml:space="preserve"> 67 Prihodi iz nadležnog proračuna i od HZZO-a temeljem ugovornih obveza</t>
  </si>
  <si>
    <t xml:space="preserve">  671 Prihodi iz nadležnog proračuna za financiranje redovne djelatnosti prorač. kor.</t>
  </si>
  <si>
    <t xml:space="preserve">   6711 Prihodi iz nadležnog proračuna za financiranje rashoda poslovanja</t>
  </si>
  <si>
    <t xml:space="preserve">   6712 Prihodi iz nadležnog proračuna za fin. rashoda za nabavu nefinac. imovine</t>
  </si>
  <si>
    <t>SVEUKUPNO:</t>
  </si>
  <si>
    <t>RASHODI</t>
  </si>
  <si>
    <t xml:space="preserve"> 31 Rashodi za zaposlene</t>
  </si>
  <si>
    <t xml:space="preserve">  311 Plaće (Bruto)</t>
  </si>
  <si>
    <t xml:space="preserve">   3111 Plaće za redovan rad</t>
  </si>
  <si>
    <t xml:space="preserve">  312 Ostali rashodi za zaposlene</t>
  </si>
  <si>
    <t xml:space="preserve">   3121 Ostali rashodi za zaposlene</t>
  </si>
  <si>
    <t xml:space="preserve">  313 Doprinosi na plaće</t>
  </si>
  <si>
    <t xml:space="preserve">   3132 Doprinosi za obvezno zdravstveno osiguranje</t>
  </si>
  <si>
    <t xml:space="preserve"> 32 Materijalni rashodi</t>
  </si>
  <si>
    <t xml:space="preserve">  321 Naknade troškova zaposlenima</t>
  </si>
  <si>
    <t xml:space="preserve">   3211 Službena putovanja</t>
  </si>
  <si>
    <t xml:space="preserve">   3212 Naknade za prijevoz, za rad na terenu i odvojeni život</t>
  </si>
  <si>
    <t xml:space="preserve">   3213 Stručno usavršavanje zaposlenika</t>
  </si>
  <si>
    <t xml:space="preserve">   3214 Ostale naknade troškova zaposlenima</t>
  </si>
  <si>
    <t xml:space="preserve">  322 Rashodi za materijal i energiju</t>
  </si>
  <si>
    <t xml:space="preserve">   3221 Uredski materijal i ostali materijalni rashodi</t>
  </si>
  <si>
    <t xml:space="preserve">   3223 Energija</t>
  </si>
  <si>
    <t xml:space="preserve">   3224 Materijal i dijelovi za tekuće i investicijsko održavanje</t>
  </si>
  <si>
    <t xml:space="preserve">   3225 Sitni inventar i autogume</t>
  </si>
  <si>
    <t xml:space="preserve">   3227 Službena, radna i zaštitna odjeća i obuća</t>
  </si>
  <si>
    <t xml:space="preserve">  323 Rashodi za usluge</t>
  </si>
  <si>
    <t xml:space="preserve">   3231 Usluge telefona, interneta, pošte i prijevoza</t>
  </si>
  <si>
    <t xml:space="preserve">   3232 Usluge tekućeg i investicijskog održavanja</t>
  </si>
  <si>
    <t xml:space="preserve">   3233 Usluge promidžbe i informiranja</t>
  </si>
  <si>
    <t xml:space="preserve">   3234 Komunalne usluge</t>
  </si>
  <si>
    <t xml:space="preserve">   3235 Zakupnine i najamnine</t>
  </si>
  <si>
    <t xml:space="preserve">   3237 Intelektualne i osobne usluge</t>
  </si>
  <si>
    <t xml:space="preserve">   3238 Računalne usluge</t>
  </si>
  <si>
    <t xml:space="preserve">   3239 Ostale usluge</t>
  </si>
  <si>
    <t xml:space="preserve">  324 Naknade troškova osobama izvan radnog odnosa</t>
  </si>
  <si>
    <t xml:space="preserve">   3241 Naknade troškova osobama izvan radnog odnosa</t>
  </si>
  <si>
    <t xml:space="preserve">  329 Ostali nespomenuti rashodi poslovanja</t>
  </si>
  <si>
    <t xml:space="preserve">   3292 Premije osiguranja</t>
  </si>
  <si>
    <t xml:space="preserve">   3293 Reprezentacija</t>
  </si>
  <si>
    <t xml:space="preserve">   3294 Članarine i norme</t>
  </si>
  <si>
    <t xml:space="preserve">   3295 Pristojbe i naknade</t>
  </si>
  <si>
    <t xml:space="preserve">   3296 Troškovi sudskih postupaka</t>
  </si>
  <si>
    <t xml:space="preserve">   3299 Ostali nespomenuti rashodi poslovanja</t>
  </si>
  <si>
    <t xml:space="preserve"> 34 Financijski rashodi</t>
  </si>
  <si>
    <t xml:space="preserve">  343 Ostali financijski rashodi</t>
  </si>
  <si>
    <t xml:space="preserve">   3431 Bankarske usluge i usluge platnog prometa</t>
  </si>
  <si>
    <t xml:space="preserve">   3433 Zatezne kamate</t>
  </si>
  <si>
    <t xml:space="preserve"> 42 Rashodi za nabavu proizvedene dugotrajne imovine</t>
  </si>
  <si>
    <t xml:space="preserve">  422 Postrojenja i oprema</t>
  </si>
  <si>
    <t xml:space="preserve">   4221 Uredska oprema i namještaj</t>
  </si>
  <si>
    <t xml:space="preserve">   4223 Oprema za održavanje i zaštitu</t>
  </si>
  <si>
    <t xml:space="preserve">   4227 Uređaji, strojevi i oprema za ostale namjene</t>
  </si>
  <si>
    <t xml:space="preserve">  423 Prijevozna sredstva</t>
  </si>
  <si>
    <t xml:space="preserve">   4233 Prijevozna sredstva u pomorskom i riječnom prometu</t>
  </si>
  <si>
    <t xml:space="preserve">  424 Knjige, umjetnička djela i ostale izložbene vrijednosti</t>
  </si>
  <si>
    <t xml:space="preserve">   4241 Knjige</t>
  </si>
  <si>
    <t xml:space="preserve">  426 Nematerijalna proizvedena imovina</t>
  </si>
  <si>
    <t xml:space="preserve">   4262 Ulaganja u računalne programe</t>
  </si>
  <si>
    <t xml:space="preserve"> 45 Rashodi za dodatna ulaganja na nefinancijskoj imovini</t>
  </si>
  <si>
    <t xml:space="preserve">  451 Dodatna ulaganja na građevinskim objektima</t>
  </si>
  <si>
    <t xml:space="preserve">   4511 Dodatna ulaganja na građevinskim objektima</t>
  </si>
  <si>
    <t>IZVJEŠTAJ O PRIHODIMA I RASHODIMA PREMA IZVORIMA FINANCIRANJA</t>
  </si>
  <si>
    <t>1 OPĆI PRIHODI I PRIMICI</t>
  </si>
  <si>
    <t xml:space="preserve"> 11 Iz proračuna</t>
  </si>
  <si>
    <t>3 VLASTITI PRIHODI</t>
  </si>
  <si>
    <t xml:space="preserve"> 31 Vlastiti prihodi</t>
  </si>
  <si>
    <t>4 PRIHODI ZA POSEBNE NAMJENE</t>
  </si>
  <si>
    <t xml:space="preserve"> 43 Ostali prihodi</t>
  </si>
  <si>
    <t>5 POMOĆI</t>
  </si>
  <si>
    <t xml:space="preserve"> 52 Pomoći grad. i župan</t>
  </si>
  <si>
    <t>6 DONACIJE</t>
  </si>
  <si>
    <t xml:space="preserve"> 61 Donacije</t>
  </si>
  <si>
    <t>7 PRIHODI OD PRODAJE ILI ZAMJENE NEFINANC. IMOVINE I NAKNADE S NASLOVA OSIGURANJA</t>
  </si>
  <si>
    <t xml:space="preserve"> 71 prihodi od prodaje ili zamjene nefinancijske imovin</t>
  </si>
  <si>
    <t>IZVJEŠTAJ O RASHODIMA PREMA FUNKCIJSKOJ KLASIFIKACIJI</t>
  </si>
  <si>
    <t>08 Rekreacija, kultura i religija</t>
  </si>
  <si>
    <t xml:space="preserve"> 0820 FUNK.PODRUČJE</t>
  </si>
  <si>
    <t xml:space="preserve"> RAČUN FINANCIRANJA</t>
  </si>
  <si>
    <t>IZVJEŠTAJ RAČUNA FINANCIRANJA PREMA EKONOMSKOJ KLASIFIKACIJI</t>
  </si>
  <si>
    <t>PRIMICI</t>
  </si>
  <si>
    <t>IZDACI</t>
  </si>
  <si>
    <t>IZVJEŠTAJ RAČUNA FINANCIRANJA PREMA IZVORIMA FINANCIRANJA</t>
  </si>
  <si>
    <t>II. POSEBNI DIO</t>
  </si>
  <si>
    <t>IZVJEŠTAJ PO ORGANIZACIJSKOJ KLASIFIKACIJI</t>
  </si>
  <si>
    <t>RASHODI I IZDACI</t>
  </si>
  <si>
    <t>055 MINISTARSTVO KULTURE</t>
  </si>
  <si>
    <t xml:space="preserve"> 05540 MUZEJI I GALERIJE</t>
  </si>
  <si>
    <t>IZVJEŠTAJ PO PROGRAMSKOJ KLASIFIKACIJI</t>
  </si>
  <si>
    <t xml:space="preserve">            Rekapitulacija izvora financiranja</t>
  </si>
  <si>
    <t xml:space="preserve">            11 Iz proračuna</t>
  </si>
  <si>
    <t xml:space="preserve">1,601,966.00 </t>
  </si>
  <si>
    <t xml:space="preserve">            31 Vlastiti prihodi</t>
  </si>
  <si>
    <t xml:space="preserve">54,554.50 </t>
  </si>
  <si>
    <t xml:space="preserve">            43 Ostali prihodi</t>
  </si>
  <si>
    <t xml:space="preserve">297,691.25 </t>
  </si>
  <si>
    <t xml:space="preserve">            52 Pomoći grad. i župan</t>
  </si>
  <si>
    <t xml:space="preserve">28,866.79 </t>
  </si>
  <si>
    <t xml:space="preserve">            61 Donacije</t>
  </si>
  <si>
    <t xml:space="preserve">0.00 </t>
  </si>
  <si>
    <t xml:space="preserve">  3903 MUZEJSKA I VIZUALNA DJELATNOST</t>
  </si>
  <si>
    <t xml:space="preserve">   A780000 MUZEJI ADMINISTRACIJA I UPRAVLJANJE**</t>
  </si>
  <si>
    <t xml:space="preserve">    11 Iz proračuna</t>
  </si>
  <si>
    <t xml:space="preserve">     31 Rashodi za zaposlene</t>
  </si>
  <si>
    <t xml:space="preserve">      3111 Plaće za redovan rad</t>
  </si>
  <si>
    <t xml:space="preserve">      3121 Ostali rashodi za zaposlene</t>
  </si>
  <si>
    <t xml:space="preserve">      3132 Doprinosi za obvezno zdravstveno osiguranje</t>
  </si>
  <si>
    <t xml:space="preserve">     32 Materijalni rashodi</t>
  </si>
  <si>
    <t xml:space="preserve">      3212 Naknade za prijevoz, za rad na terenu i odvojeni život</t>
  </si>
  <si>
    <t xml:space="preserve">      3221 Uredski materijal i ostali materijalni rashodi</t>
  </si>
  <si>
    <t xml:space="preserve">      3223 Energija</t>
  </si>
  <si>
    <t xml:space="preserve">      3231 Usluge telefona, interneta, pošte i prijevoza</t>
  </si>
  <si>
    <t xml:space="preserve">      3232 Usluge tekućeg i investicijskog održavanja</t>
  </si>
  <si>
    <t xml:space="preserve">      3234 Komunalne usluge</t>
  </si>
  <si>
    <t xml:space="preserve">      3235 Zakupnine i najamnine</t>
  </si>
  <si>
    <t xml:space="preserve">   A780001 MUZEJI  PROG. MUZEJSKO GALERIJSKE DJ.**</t>
  </si>
  <si>
    <t xml:space="preserve">      3211 Službena putovanja</t>
  </si>
  <si>
    <t xml:space="preserve">      3214 Ostale naknade troškova zaposlenima</t>
  </si>
  <si>
    <t xml:space="preserve">      3224 Materijal i dijelovi za tekuće i investicijsko održavanje</t>
  </si>
  <si>
    <t xml:space="preserve">      3225 Sitni inventar i autogume</t>
  </si>
  <si>
    <t xml:space="preserve">      3233 Usluge promidžbe i informiranja</t>
  </si>
  <si>
    <t xml:space="preserve">      3237 Intelektualne i osobne usluge</t>
  </si>
  <si>
    <t xml:space="preserve">      3239 Ostale usluge</t>
  </si>
  <si>
    <t xml:space="preserve">      3241 Naknade troškova osobama izvan radnog odnosa</t>
  </si>
  <si>
    <t xml:space="preserve">     42 Rashodi za nabavu proizvedene dugotrajne imovine</t>
  </si>
  <si>
    <t xml:space="preserve">      4221 Uredska oprema i namještaj</t>
  </si>
  <si>
    <t xml:space="preserve">      4223 Oprema za održavanje i zaštitu</t>
  </si>
  <si>
    <t xml:space="preserve">      4227 Uređaji, strojevi i oprema za ostale namjene</t>
  </si>
  <si>
    <t xml:space="preserve">      4233 Prijevozna sredstva u pomorskom i riječnom prometu</t>
  </si>
  <si>
    <t xml:space="preserve">      4241 Knjige</t>
  </si>
  <si>
    <t xml:space="preserve">      4262 Ulaganja u računalne programe</t>
  </si>
  <si>
    <t xml:space="preserve">     45 Rashodi za dodatna ulaganja na nefinancijskoj imovini</t>
  </si>
  <si>
    <t xml:space="preserve">      4511 Dodatna ulaganja na građevinskim objektima</t>
  </si>
  <si>
    <t xml:space="preserve">   A780002 MUZEJI ADMINISTRACIJA I UPRAVLJANJE - OSTALI IZVOR</t>
  </si>
  <si>
    <t xml:space="preserve">    31 Vlastiti prihodi</t>
  </si>
  <si>
    <t xml:space="preserve">    43 Ostali prihodi</t>
  </si>
  <si>
    <t xml:space="preserve">      3213 Stručno usavršavanje zaposlenika</t>
  </si>
  <si>
    <t xml:space="preserve">      3227 Službena, radna i zaštitna odjeća i obuća</t>
  </si>
  <si>
    <t xml:space="preserve">      3238 Računalne usluge</t>
  </si>
  <si>
    <t xml:space="preserve">      3292 Premije osiguranja</t>
  </si>
  <si>
    <t xml:space="preserve">      3293 Reprezentacija</t>
  </si>
  <si>
    <t xml:space="preserve">      3294 Članarine i norme</t>
  </si>
  <si>
    <t xml:space="preserve">      3295 Pristojbe i naknade</t>
  </si>
  <si>
    <t xml:space="preserve">      3296 Troškovi sudskih postupaka</t>
  </si>
  <si>
    <t xml:space="preserve">      3299 Ostali nespomenuti rashodi poslovanja</t>
  </si>
  <si>
    <t xml:space="preserve">     34 Financijski rashodi</t>
  </si>
  <si>
    <t xml:space="preserve">      3431 Bankarske usluge i usluge platnog prometa</t>
  </si>
  <si>
    <t xml:space="preserve">      3433 Zatezne kamate</t>
  </si>
  <si>
    <t xml:space="preserve">    52 Pomoći grad. i župan</t>
  </si>
  <si>
    <t xml:space="preserve">    61 Donacije</t>
  </si>
  <si>
    <t xml:space="preserve">      3114 Plaće za posebne uvjete rada</t>
  </si>
  <si>
    <t xml:space="preserve">      3236 Zdravstvene i veterinarske usluge</t>
  </si>
  <si>
    <t xml:space="preserve">     38 Ostali rashodi</t>
  </si>
  <si>
    <t xml:space="preserve">      3432 Negativne tečajne razlike</t>
  </si>
  <si>
    <t xml:space="preserve">       3835 Ostale kazne</t>
  </si>
  <si>
    <t xml:space="preserve">      4243 Muzejski izlošci i predmeti rijetkih vrijednosti</t>
  </si>
  <si>
    <t xml:space="preserve">   7231 Prijevozna sredstva u cestovnom prometu</t>
  </si>
  <si>
    <r>
      <t xml:space="preserve"> </t>
    </r>
    <r>
      <rPr>
        <sz val="11"/>
        <color theme="1"/>
        <rFont val="Arial"/>
        <family val="2"/>
        <charset val="238"/>
      </rPr>
      <t>72 Prihodi od prodaje proizvedene dugotrajne imovine</t>
    </r>
  </si>
  <si>
    <t xml:space="preserve">  723 Prihodi od prodaje prijevoznih sredstava</t>
  </si>
  <si>
    <t xml:space="preserve">   3114 Plaće za posebne uvjeta rada</t>
  </si>
  <si>
    <t xml:space="preserve">   3432 Negativne tečajne razlike</t>
  </si>
  <si>
    <t xml:space="preserve">   3236 Zdravstvene i veterinarske usluge</t>
  </si>
  <si>
    <t xml:space="preserve">   4243 Muzejski izlošci i predmeti prirodnih rijetkosti</t>
  </si>
  <si>
    <t xml:space="preserve"> 38 Ostali rashodi</t>
  </si>
  <si>
    <t xml:space="preserve">  383 Kazne, penali i naknade štete</t>
  </si>
  <si>
    <t xml:space="preserve">  3835 Ostale kazne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</si>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</sst>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14993743705557422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3" tint="0.79992065187536243"/>
        <bgColor auto="1"/>
      </patternFill>
    </fill>
    <fill>
      <patternFill patternType="solid">
        <fgColor theme="5" tint="0.79992065187536243"/>
        <bgColor auto="1"/>
      </patternFill>
    </fill>
    <fill>
      <patternFill patternType="solid">
        <fgColor theme="6" tint="0.79992065187536243"/>
        <bgColor auto="1"/>
      </patternFill>
    </fill>
    <fill>
      <patternFill patternType="solid">
        <fgColor theme="7" tint="0.79992065187536243"/>
        <bgColor auto="1"/>
      </patternFill>
    </fill>
    <fill>
      <patternFill patternType="solid">
        <fgColor theme="8" tint="0.79992065187536243"/>
        <bgColor auto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9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" fontId="11" fillId="0" borderId="1" xfId="0" applyNumberFormat="1" applyFont="1" applyBorder="1" applyAlignment="1">
      <alignment horizontal="right" vertical="center"/>
    </xf>
    <xf numFmtId="10" fontId="1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10" fontId="1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quotePrefix="1" applyFont="1"/>
    <xf numFmtId="0" fontId="13" fillId="3" borderId="2" xfId="0" applyFont="1" applyFill="1" applyBorder="1" applyAlignment="1">
      <alignment horizontal="left" vertical="center"/>
    </xf>
    <xf numFmtId="164" fontId="13" fillId="3" borderId="2" xfId="0" applyNumberFormat="1" applyFont="1" applyFill="1" applyBorder="1" applyAlignment="1">
      <alignment horizontal="right" vertical="center"/>
    </xf>
    <xf numFmtId="10" fontId="13" fillId="3" borderId="2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/>
    </xf>
    <xf numFmtId="164" fontId="14" fillId="4" borderId="3" xfId="0" applyNumberFormat="1" applyFont="1" applyFill="1" applyBorder="1" applyAlignment="1">
      <alignment horizontal="right" vertical="center"/>
    </xf>
    <xf numFmtId="10" fontId="14" fillId="4" borderId="3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left" vertical="center"/>
    </xf>
    <xf numFmtId="164" fontId="9" fillId="5" borderId="3" xfId="0" applyNumberFormat="1" applyFont="1" applyFill="1" applyBorder="1" applyAlignment="1">
      <alignment horizontal="right" vertical="center"/>
    </xf>
    <xf numFmtId="10" fontId="9" fillId="5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164" fontId="11" fillId="0" borderId="3" xfId="0" applyNumberFormat="1" applyFont="1" applyBorder="1" applyAlignment="1">
      <alignment horizontal="right" vertical="center"/>
    </xf>
    <xf numFmtId="10" fontId="11" fillId="0" borderId="3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vertical="center"/>
    </xf>
    <xf numFmtId="10" fontId="5" fillId="2" borderId="4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15" fillId="0" borderId="5" xfId="0" applyFont="1" applyBorder="1" applyAlignment="1">
      <alignment vertical="center"/>
    </xf>
    <xf numFmtId="164" fontId="15" fillId="0" borderId="6" xfId="0" applyNumberFormat="1" applyFont="1" applyBorder="1" applyAlignment="1">
      <alignment vertical="center"/>
    </xf>
    <xf numFmtId="0" fontId="15" fillId="0" borderId="7" xfId="0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49" fontId="15" fillId="0" borderId="0" xfId="0" applyNumberFormat="1" applyFont="1" applyAlignment="1">
      <alignment horizontal="right" vertical="center"/>
    </xf>
    <xf numFmtId="10" fontId="15" fillId="0" borderId="0" xfId="0" applyNumberFormat="1" applyFont="1" applyAlignment="1">
      <alignment horizontal="center" vertical="center"/>
    </xf>
    <xf numFmtId="0" fontId="8" fillId="6" borderId="3" xfId="0" applyFont="1" applyFill="1" applyBorder="1" applyAlignment="1">
      <alignment horizontal="left" vertical="center"/>
    </xf>
    <xf numFmtId="164" fontId="8" fillId="6" borderId="3" xfId="0" applyNumberFormat="1" applyFont="1" applyFill="1" applyBorder="1" applyAlignment="1">
      <alignment horizontal="right" vertical="center"/>
    </xf>
    <xf numFmtId="10" fontId="8" fillId="6" borderId="3" xfId="0" applyNumberFormat="1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left" vertical="center"/>
    </xf>
    <xf numFmtId="164" fontId="16" fillId="7" borderId="3" xfId="0" applyNumberFormat="1" applyFont="1" applyFill="1" applyBorder="1" applyAlignment="1">
      <alignment horizontal="right" vertical="center"/>
    </xf>
    <xf numFmtId="10" fontId="16" fillId="7" borderId="3" xfId="0" applyNumberFormat="1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left" vertical="center"/>
    </xf>
    <xf numFmtId="164" fontId="11" fillId="8" borderId="3" xfId="0" applyNumberFormat="1" applyFont="1" applyFill="1" applyBorder="1" applyAlignment="1">
      <alignment horizontal="right" vertical="center"/>
    </xf>
    <xf numFmtId="10" fontId="11" fillId="8" borderId="3" xfId="0" applyNumberFormat="1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vertical="center"/>
    </xf>
    <xf numFmtId="0" fontId="11" fillId="10" borderId="3" xfId="0" applyFont="1" applyFill="1" applyBorder="1" applyAlignment="1">
      <alignment vertical="center"/>
    </xf>
    <xf numFmtId="164" fontId="11" fillId="9" borderId="3" xfId="0" applyNumberFormat="1" applyFont="1" applyFill="1" applyBorder="1" applyAlignment="1">
      <alignment horizontal="right" vertical="center"/>
    </xf>
    <xf numFmtId="10" fontId="11" fillId="9" borderId="3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164" fontId="11" fillId="0" borderId="7" xfId="0" applyNumberFormat="1" applyFont="1" applyBorder="1" applyAlignment="1">
      <alignment horizontal="right" vertical="center"/>
    </xf>
    <xf numFmtId="10" fontId="11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164" fontId="16" fillId="0" borderId="7" xfId="0" applyNumberFormat="1" applyFont="1" applyBorder="1" applyAlignment="1">
      <alignment horizontal="right" vertical="center"/>
    </xf>
    <xf numFmtId="0" fontId="13" fillId="12" borderId="7" xfId="0" applyFont="1" applyFill="1" applyBorder="1" applyAlignment="1">
      <alignment vertical="center"/>
    </xf>
    <xf numFmtId="164" fontId="11" fillId="12" borderId="7" xfId="0" applyNumberFormat="1" applyFont="1" applyFill="1" applyBorder="1" applyAlignment="1">
      <alignment horizontal="right" vertical="center"/>
    </xf>
    <xf numFmtId="10" fontId="11" fillId="12" borderId="7" xfId="0" applyNumberFormat="1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vertical="center"/>
    </xf>
    <xf numFmtId="164" fontId="17" fillId="0" borderId="3" xfId="0" applyNumberFormat="1" applyFont="1" applyBorder="1" applyAlignment="1">
      <alignment horizontal="right" vertical="center"/>
    </xf>
    <xf numFmtId="2" fontId="15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right" vertical="center"/>
    </xf>
    <xf numFmtId="0" fontId="18" fillId="12" borderId="8" xfId="0" applyFont="1" applyFill="1" applyBorder="1" applyAlignment="1">
      <alignment vertical="center"/>
    </xf>
    <xf numFmtId="164" fontId="11" fillId="12" borderId="8" xfId="0" applyNumberFormat="1" applyFont="1" applyFill="1" applyBorder="1" applyAlignment="1">
      <alignment horizontal="right" vertical="center"/>
    </xf>
    <xf numFmtId="10" fontId="11" fillId="12" borderId="8" xfId="0" applyNumberFormat="1" applyFont="1" applyFill="1" applyBorder="1" applyAlignment="1">
      <alignment horizontal="center" vertical="center"/>
    </xf>
    <xf numFmtId="164" fontId="11" fillId="11" borderId="8" xfId="0" applyNumberFormat="1" applyFont="1" applyFill="1" applyBorder="1" applyAlignment="1">
      <alignment horizontal="right" vertical="center"/>
    </xf>
    <xf numFmtId="10" fontId="11" fillId="11" borderId="8" xfId="0" applyNumberFormat="1" applyFont="1" applyFill="1" applyBorder="1" applyAlignment="1">
      <alignment horizontal="center" vertical="center"/>
    </xf>
    <xf numFmtId="0" fontId="19" fillId="11" borderId="8" xfId="0" applyFont="1" applyFill="1" applyBorder="1" applyAlignment="1">
      <alignment vertical="center"/>
    </xf>
    <xf numFmtId="0" fontId="19" fillId="10" borderId="8" xfId="0" applyFont="1" applyFill="1" applyBorder="1" applyAlignment="1">
      <alignment vertical="center"/>
    </xf>
    <xf numFmtId="164" fontId="11" fillId="10" borderId="8" xfId="0" applyNumberFormat="1" applyFont="1" applyFill="1" applyBorder="1" applyAlignment="1">
      <alignment horizontal="right" vertical="center"/>
    </xf>
    <xf numFmtId="10" fontId="11" fillId="10" borderId="8" xfId="0" applyNumberFormat="1" applyFont="1" applyFill="1" applyBorder="1" applyAlignment="1">
      <alignment horizontal="center" vertical="center"/>
    </xf>
    <xf numFmtId="164" fontId="14" fillId="12" borderId="8" xfId="0" applyNumberFormat="1" applyFont="1" applyFill="1" applyBorder="1" applyAlignment="1">
      <alignment horizontal="right" vertical="center"/>
    </xf>
    <xf numFmtId="164" fontId="9" fillId="11" borderId="8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zoomScaleNormal="100" workbookViewId="0">
      <pane ySplit="7" topLeftCell="A8" activePane="bottomLeft" state="frozen"/>
      <selection pane="bottomLeft" activeCell="B1" sqref="B1"/>
    </sheetView>
  </sheetViews>
  <sheetFormatPr defaultColWidth="9.109375" defaultRowHeight="14.4" x14ac:dyDescent="0.3"/>
  <cols>
    <col min="1" max="1" width="74" style="1" customWidth="1"/>
    <col min="2" max="4" width="19.6640625" style="1" customWidth="1"/>
    <col min="5" max="6" width="15" style="1" customWidth="1"/>
  </cols>
  <sheetData>
    <row r="1" spans="1:6" s="2" customFormat="1" ht="30" customHeight="1" x14ac:dyDescent="0.25">
      <c r="A1" s="3" t="s">
        <v>0</v>
      </c>
      <c r="B1" s="4"/>
      <c r="C1" s="4"/>
      <c r="D1" s="4"/>
      <c r="E1" s="4"/>
      <c r="F1" s="4"/>
    </row>
    <row r="2" spans="1:6" s="5" customFormat="1" ht="30" customHeight="1" x14ac:dyDescent="0.3">
      <c r="A2" s="83" t="s">
        <v>1</v>
      </c>
      <c r="B2" s="83"/>
      <c r="C2" s="83"/>
      <c r="D2" s="83"/>
      <c r="E2" s="83"/>
      <c r="F2" s="83"/>
    </row>
    <row r="3" spans="1:6" s="5" customFormat="1" ht="30" customHeight="1" x14ac:dyDescent="0.3">
      <c r="A3" s="84" t="s">
        <v>2</v>
      </c>
      <c r="B3" s="84"/>
      <c r="C3" s="84"/>
      <c r="D3" s="84"/>
      <c r="E3" s="84"/>
      <c r="F3" s="84"/>
    </row>
    <row r="4" spans="1:6" s="6" customFormat="1" ht="24.9" customHeight="1" x14ac:dyDescent="0.35">
      <c r="A4" s="84" t="s">
        <v>3</v>
      </c>
      <c r="B4" s="84"/>
      <c r="C4" s="84"/>
      <c r="D4" s="84"/>
      <c r="E4" s="84"/>
      <c r="F4" s="84"/>
    </row>
    <row r="5" spans="1:6" s="7" customFormat="1" ht="24.9" customHeight="1" x14ac:dyDescent="0.3">
      <c r="A5" s="8" t="s">
        <v>4</v>
      </c>
      <c r="B5" s="9"/>
      <c r="C5" s="9"/>
      <c r="D5" s="9"/>
      <c r="E5" s="9"/>
      <c r="F5" s="9"/>
    </row>
    <row r="6" spans="1:6" ht="57.6" customHeight="1" x14ac:dyDescent="0.3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</row>
    <row r="7" spans="1:6" s="11" customFormat="1" ht="15.9" customHeight="1" x14ac:dyDescent="0.3">
      <c r="A7" s="12" t="s">
        <v>11</v>
      </c>
      <c r="B7" s="12">
        <f>COLUMN()</f>
        <v>2</v>
      </c>
      <c r="C7" s="12">
        <f>COLUMN()</f>
        <v>3</v>
      </c>
      <c r="D7" s="12">
        <f>COLUMN()</f>
        <v>4</v>
      </c>
      <c r="E7" s="12" t="e">
        <f ca="1">_xlfn.CONCAT(TEXT(COLUMN(),"@")," (",TEXT(D7,"@")," / ",TEXT(B7,"@"),")")</f>
        <v>#NAME?</v>
      </c>
      <c r="F7" s="12" t="e">
        <f ca="1">_xlfn.CONCAT(TEXT(COLUMN(),"@")," (",TEXT(D7,"@")," / ",TEXT(C7,"@"),")")</f>
        <v>#NAME?</v>
      </c>
    </row>
    <row r="8" spans="1:6" s="11" customFormat="1" ht="24.9" customHeight="1" x14ac:dyDescent="0.3">
      <c r="A8" s="13" t="s">
        <v>12</v>
      </c>
      <c r="B8" s="14">
        <v>1502753.91</v>
      </c>
      <c r="C8" s="14">
        <v>1983078.54</v>
      </c>
      <c r="D8" s="14">
        <v>2032503.03</v>
      </c>
      <c r="E8" s="15">
        <f t="shared" ref="E8:E14" si="0">IF(B8&lt;&gt;0,D8/B8,"-")</f>
        <v>1.3525188764938898</v>
      </c>
      <c r="F8" s="15">
        <f>IF(C8&lt;&gt;0,D8/C8,"-")</f>
        <v>1.0249231127275473</v>
      </c>
    </row>
    <row r="9" spans="1:6" s="11" customFormat="1" ht="24.9" customHeight="1" x14ac:dyDescent="0.3">
      <c r="A9" s="13" t="s">
        <v>13</v>
      </c>
      <c r="B9" s="14">
        <v>1505</v>
      </c>
      <c r="C9" s="14">
        <v>0</v>
      </c>
      <c r="D9" s="14">
        <v>0</v>
      </c>
      <c r="E9" s="15">
        <f t="shared" si="0"/>
        <v>0</v>
      </c>
      <c r="F9" s="15" t="str">
        <f>IF(C9&lt;&gt;0,D9/C9,"-")</f>
        <v>-</v>
      </c>
    </row>
    <row r="10" spans="1:6" s="16" customFormat="1" ht="30" customHeight="1" x14ac:dyDescent="0.3">
      <c r="A10" s="17" t="s">
        <v>14</v>
      </c>
      <c r="B10" s="18">
        <f>B8+B9</f>
        <v>1504258.91</v>
      </c>
      <c r="C10" s="18">
        <f>C8+C9</f>
        <v>1983078.54</v>
      </c>
      <c r="D10" s="18">
        <f>D8+D9</f>
        <v>2032503.03</v>
      </c>
      <c r="E10" s="19">
        <f t="shared" si="0"/>
        <v>1.351165691283823</v>
      </c>
      <c r="F10" s="19" t="str">
        <f>IF(C9&lt;&gt;0,D9/C9,"-")</f>
        <v>-</v>
      </c>
    </row>
    <row r="11" spans="1:6" s="11" customFormat="1" ht="24.9" customHeight="1" x14ac:dyDescent="0.3">
      <c r="A11" s="13" t="s">
        <v>15</v>
      </c>
      <c r="B11" s="14">
        <v>1478069.12</v>
      </c>
      <c r="C11" s="14">
        <v>1833078.54</v>
      </c>
      <c r="D11" s="14">
        <v>1789044.74</v>
      </c>
      <c r="E11" s="15">
        <f t="shared" si="0"/>
        <v>1.210393151302694</v>
      </c>
      <c r="F11" s="15">
        <f>IF(C11&lt;&gt;0,D11/C11,"-")</f>
        <v>0.97597822513376864</v>
      </c>
    </row>
    <row r="12" spans="1:6" s="11" customFormat="1" ht="24.9" customHeight="1" x14ac:dyDescent="0.3">
      <c r="A12" s="13" t="s">
        <v>16</v>
      </c>
      <c r="B12" s="14">
        <v>40951.370000000003</v>
      </c>
      <c r="C12" s="14">
        <v>150000</v>
      </c>
      <c r="D12" s="14">
        <v>127264.53</v>
      </c>
      <c r="E12" s="15">
        <f t="shared" si="0"/>
        <v>3.1076989609871415</v>
      </c>
      <c r="F12" s="15">
        <f>IF(C12&lt;&gt;0,D12/C12,"-")</f>
        <v>0.84843020000000002</v>
      </c>
    </row>
    <row r="13" spans="1:6" ht="30" customHeight="1" x14ac:dyDescent="0.3">
      <c r="A13" s="17" t="s">
        <v>17</v>
      </c>
      <c r="B13" s="18">
        <f>B11+B12</f>
        <v>1519020.4900000002</v>
      </c>
      <c r="C13" s="18">
        <f>C11+C12</f>
        <v>1983078.54</v>
      </c>
      <c r="D13" s="18">
        <f>D11+D12</f>
        <v>1916309.27</v>
      </c>
      <c r="E13" s="19">
        <f t="shared" si="0"/>
        <v>1.2615427392951097</v>
      </c>
      <c r="F13" s="19">
        <f>IF(C13&lt;&gt;0,D13/C13,"-")</f>
        <v>0.9663304964209839</v>
      </c>
    </row>
    <row r="14" spans="1:6" ht="30" customHeight="1" x14ac:dyDescent="0.3">
      <c r="A14" s="17" t="s">
        <v>18</v>
      </c>
      <c r="B14" s="18">
        <f>B8+B9-B11-B12</f>
        <v>-14761.580000000198</v>
      </c>
      <c r="C14" s="18">
        <f>C8+C9-C11-C12</f>
        <v>0</v>
      </c>
      <c r="D14" s="18">
        <f>D8+D9-D11-D12</f>
        <v>116193.76000000004</v>
      </c>
      <c r="E14" s="19">
        <f t="shared" si="0"/>
        <v>-7.8713633635422822</v>
      </c>
      <c r="F14" s="19" t="str">
        <f>IF(C14&lt;&gt;0,D14/C14,"-")</f>
        <v>-</v>
      </c>
    </row>
    <row r="15" spans="1:6" x14ac:dyDescent="0.3">
      <c r="A15" s="20"/>
      <c r="B15" s="21"/>
      <c r="C15" s="21"/>
      <c r="D15" s="21"/>
      <c r="E15" s="22"/>
      <c r="F15" s="22"/>
    </row>
    <row r="16" spans="1:6" x14ac:dyDescent="0.3">
      <c r="A16" s="20"/>
      <c r="B16" s="21"/>
      <c r="C16" s="21"/>
      <c r="D16" s="21"/>
      <c r="E16" s="22"/>
      <c r="F16" s="22"/>
    </row>
    <row r="17" spans="1:6" s="7" customFormat="1" ht="21.75" customHeight="1" x14ac:dyDescent="0.3">
      <c r="A17" s="23" t="s">
        <v>19</v>
      </c>
      <c r="B17" s="9"/>
      <c r="C17" s="9"/>
      <c r="D17" s="9"/>
      <c r="E17" s="9"/>
      <c r="F17" s="9"/>
    </row>
    <row r="18" spans="1:6" ht="57.6" customHeight="1" x14ac:dyDescent="0.3">
      <c r="A18" s="10" t="s">
        <v>5</v>
      </c>
      <c r="B18" s="10" t="str">
        <f>B6</f>
        <v>Ostvarenje /
Izvršenje
01.-12.2024.</v>
      </c>
      <c r="C18" s="10" t="str">
        <f>C6</f>
        <v>Izvorni plan
2025.</v>
      </c>
      <c r="D18" s="10" t="str">
        <f>D6</f>
        <v>Ostvarenje /
Izvršenje
01.-12.2025.</v>
      </c>
      <c r="E18" s="10" t="str">
        <f>E6</f>
        <v>Indeks
izvršenja
01.-12.2024.</v>
      </c>
      <c r="F18" s="10" t="str">
        <f>F6</f>
        <v>Indeks
izvršenja
01.-12.2025.</v>
      </c>
    </row>
    <row r="19" spans="1:6" s="11" customFormat="1" ht="15.9" customHeight="1" x14ac:dyDescent="0.3">
      <c r="A19" s="12" t="s">
        <v>11</v>
      </c>
      <c r="B19" s="12">
        <f>COLUMN()</f>
        <v>2</v>
      </c>
      <c r="C19" s="12">
        <f>COLUMN()</f>
        <v>3</v>
      </c>
      <c r="D19" s="12">
        <f>COLUMN()</f>
        <v>4</v>
      </c>
      <c r="E19" s="12" t="e">
        <f ca="1">_xlfn.CONCAT(TEXT(COLUMN(),"@")," (",TEXT(D19,"@")," / ",TEXT(B19,"@"),")")</f>
        <v>#NAME?</v>
      </c>
      <c r="F19" s="12" t="e">
        <f ca="1">_xlfn.CONCAT(TEXT(COLUMN(),"@")," (",TEXT(D19,"@")," / ",TEXT(C19,"@"),")")</f>
        <v>#NAME?</v>
      </c>
    </row>
    <row r="20" spans="1:6" s="11" customFormat="1" ht="24.9" customHeight="1" x14ac:dyDescent="0.3">
      <c r="A20" s="13" t="s">
        <v>20</v>
      </c>
      <c r="B20" s="14">
        <v>0</v>
      </c>
      <c r="C20" s="14">
        <v>0</v>
      </c>
      <c r="D20" s="14">
        <v>0</v>
      </c>
      <c r="E20" s="15" t="str">
        <f t="shared" ref="E20:E26" si="1">IF(B20&lt;&gt;0,D20/B20,"-")</f>
        <v>-</v>
      </c>
      <c r="F20" s="15" t="str">
        <f t="shared" ref="F20:F26" si="2">IF(C20&lt;&gt;0,D20/C20,"-")</f>
        <v>-</v>
      </c>
    </row>
    <row r="21" spans="1:6" s="11" customFormat="1" ht="24.9" customHeight="1" x14ac:dyDescent="0.3">
      <c r="A21" s="13" t="s">
        <v>21</v>
      </c>
      <c r="B21" s="14">
        <v>0</v>
      </c>
      <c r="C21" s="14">
        <v>0</v>
      </c>
      <c r="D21" s="14">
        <v>0</v>
      </c>
      <c r="E21" s="15" t="str">
        <f t="shared" si="1"/>
        <v>-</v>
      </c>
      <c r="F21" s="15" t="str">
        <f t="shared" si="2"/>
        <v>-</v>
      </c>
    </row>
    <row r="22" spans="1:6" s="11" customFormat="1" ht="30" customHeight="1" x14ac:dyDescent="0.3">
      <c r="A22" s="17" t="s">
        <v>22</v>
      </c>
      <c r="B22" s="18">
        <f>B20-B21</f>
        <v>0</v>
      </c>
      <c r="C22" s="18">
        <f>C20-C21</f>
        <v>0</v>
      </c>
      <c r="D22" s="18">
        <f>D20-D21</f>
        <v>0</v>
      </c>
      <c r="E22" s="19" t="str">
        <f t="shared" si="1"/>
        <v>-</v>
      </c>
      <c r="F22" s="19" t="str">
        <f t="shared" si="2"/>
        <v>-</v>
      </c>
    </row>
    <row r="23" spans="1:6" s="11" customFormat="1" ht="24.9" customHeight="1" x14ac:dyDescent="0.3">
      <c r="A23" s="13" t="s">
        <v>23</v>
      </c>
      <c r="B23" s="14">
        <v>316088.03000000003</v>
      </c>
      <c r="C23" s="14">
        <v>301326.45</v>
      </c>
      <c r="D23" s="14">
        <v>292250.78000000003</v>
      </c>
      <c r="E23" s="15">
        <f t="shared" si="1"/>
        <v>0.92458667289615493</v>
      </c>
      <c r="F23" s="15">
        <f t="shared" si="2"/>
        <v>0.96988093809886256</v>
      </c>
    </row>
    <row r="24" spans="1:6" s="11" customFormat="1" ht="24.9" customHeight="1" x14ac:dyDescent="0.3">
      <c r="A24" s="13" t="s">
        <v>24</v>
      </c>
      <c r="B24" s="14">
        <v>301326.45</v>
      </c>
      <c r="C24" s="14">
        <v>301326.45</v>
      </c>
      <c r="D24" s="14">
        <v>408444.54</v>
      </c>
      <c r="E24" s="15">
        <f t="shared" si="1"/>
        <v>1.3554885075638066</v>
      </c>
      <c r="F24" s="15">
        <f t="shared" si="2"/>
        <v>1.3554885075638066</v>
      </c>
    </row>
    <row r="25" spans="1:6" ht="30" customHeight="1" x14ac:dyDescent="0.3">
      <c r="A25" s="17" t="s">
        <v>25</v>
      </c>
      <c r="B25" s="18">
        <f>B20-B21+B23-B24</f>
        <v>14761.580000000016</v>
      </c>
      <c r="C25" s="18">
        <f>C20-C21+C23-C24</f>
        <v>0</v>
      </c>
      <c r="D25" s="18">
        <f>D20-D21+D23-D24</f>
        <v>-116193.75999999995</v>
      </c>
      <c r="E25" s="19">
        <f t="shared" si="1"/>
        <v>-7.8713633635423728</v>
      </c>
      <c r="F25" s="19" t="str">
        <f t="shared" si="2"/>
        <v>-</v>
      </c>
    </row>
    <row r="26" spans="1:6" ht="30" customHeight="1" x14ac:dyDescent="0.3">
      <c r="A26" s="17" t="s">
        <v>26</v>
      </c>
      <c r="B26" s="18">
        <f>B14+B25</f>
        <v>-1.8189894035458565E-10</v>
      </c>
      <c r="C26" s="18">
        <f>C14+C25</f>
        <v>0</v>
      </c>
      <c r="D26" s="18">
        <f>D14+D25</f>
        <v>0</v>
      </c>
      <c r="E26" s="19">
        <f t="shared" si="1"/>
        <v>0</v>
      </c>
      <c r="F26" s="19" t="str">
        <f t="shared" si="2"/>
        <v>-</v>
      </c>
    </row>
    <row r="27" spans="1:6" x14ac:dyDescent="0.3">
      <c r="A27" s="11"/>
      <c r="B27" s="11"/>
      <c r="C27" s="11"/>
      <c r="D27" s="11"/>
      <c r="E27" s="11"/>
      <c r="F27" s="11"/>
    </row>
    <row r="28" spans="1:6" x14ac:dyDescent="0.3">
      <c r="A28" s="11"/>
      <c r="B28" s="11"/>
      <c r="C28" s="11"/>
      <c r="D28" s="11"/>
      <c r="E28" s="11"/>
      <c r="F28" s="11"/>
    </row>
    <row r="29" spans="1:6" x14ac:dyDescent="0.3">
      <c r="C29" s="24"/>
    </row>
  </sheetData>
  <mergeCells count="3">
    <mergeCell ref="A2:F2"/>
    <mergeCell ref="A4:F4"/>
    <mergeCell ref="A3:F3"/>
  </mergeCells>
  <pageMargins left="0.39370078740157499" right="0.39370078740157499" top="0.39370078740157499" bottom="0.39370078740157499" header="0.23622047244094499" footer="0.23622047244094499"/>
  <pageSetup paperSize="9" scale="77" fitToWidth="0" orientation="landscape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1"/>
  <sheetViews>
    <sheetView zoomScaleNormal="100" workbookViewId="0">
      <pane ySplit="6" topLeftCell="A82" activePane="bottomLeft" state="frozen"/>
      <selection pane="bottomLeft" activeCell="E51" sqref="E51"/>
    </sheetView>
  </sheetViews>
  <sheetFormatPr defaultColWidth="9.109375" defaultRowHeight="14.4" x14ac:dyDescent="0.3"/>
  <cols>
    <col min="1" max="1" width="73.6640625" style="1" customWidth="1"/>
    <col min="2" max="2" width="29.6640625" style="1" customWidth="1"/>
    <col min="3" max="4" width="19.6640625" style="1" customWidth="1"/>
    <col min="5" max="5" width="15.6640625" style="1" customWidth="1"/>
    <col min="6" max="6" width="12.6640625" style="1" customWidth="1"/>
  </cols>
  <sheetData>
    <row r="1" spans="1:6" s="5" customFormat="1" ht="30" customHeight="1" x14ac:dyDescent="0.3">
      <c r="A1" s="84" t="s">
        <v>2</v>
      </c>
      <c r="B1" s="84"/>
      <c r="C1" s="84"/>
      <c r="D1" s="84"/>
      <c r="E1" s="84"/>
      <c r="F1" s="84"/>
    </row>
    <row r="2" spans="1:6" s="5" customFormat="1" ht="30" customHeight="1" x14ac:dyDescent="0.3">
      <c r="A2" s="84" t="s">
        <v>27</v>
      </c>
      <c r="B2" s="84"/>
      <c r="C2" s="84"/>
      <c r="D2" s="84"/>
      <c r="E2" s="84"/>
      <c r="F2" s="84"/>
    </row>
    <row r="3" spans="1:6" s="6" customFormat="1" ht="24.9" customHeight="1" x14ac:dyDescent="0.35">
      <c r="A3" s="84" t="s">
        <v>28</v>
      </c>
      <c r="B3" s="84"/>
      <c r="C3" s="84"/>
      <c r="D3" s="84"/>
      <c r="E3" s="84"/>
      <c r="F3" s="84"/>
    </row>
    <row r="4" spans="1:6" s="7" customFormat="1" ht="24.9" customHeight="1" x14ac:dyDescent="0.3">
      <c r="A4" s="8" t="s">
        <v>29</v>
      </c>
      <c r="B4" s="9"/>
      <c r="C4" s="9"/>
      <c r="D4" s="9"/>
      <c r="E4" s="9"/>
      <c r="F4" s="9"/>
    </row>
    <row r="5" spans="1:6" ht="57.6" customHeight="1" x14ac:dyDescent="0.3">
      <c r="A5" s="10" t="s">
        <v>30</v>
      </c>
      <c r="B5" s="10" t="s">
        <v>31</v>
      </c>
      <c r="C5" s="10" t="s">
        <v>7</v>
      </c>
      <c r="D5" s="10" t="s">
        <v>32</v>
      </c>
      <c r="E5" s="10" t="s">
        <v>33</v>
      </c>
      <c r="F5" s="10" t="s">
        <v>34</v>
      </c>
    </row>
    <row r="6" spans="1:6" s="11" customFormat="1" ht="15.9" customHeight="1" x14ac:dyDescent="0.3">
      <c r="A6" s="12" t="s">
        <v>11</v>
      </c>
      <c r="B6" s="12">
        <f>COLUMN()</f>
        <v>2</v>
      </c>
      <c r="C6" s="12">
        <v>3</v>
      </c>
      <c r="D6" s="12">
        <f>COLUMN()</f>
        <v>4</v>
      </c>
      <c r="E6" s="12" t="e">
        <f ca="1">_xlfn.CONCAT(TEXT(COLUMN(),"@")," (",TEXT(D6,"@")," / ",TEXT(B6,"@"),")")</f>
        <v>#NAME?</v>
      </c>
      <c r="F6" s="12" t="e">
        <f ca="1">_xlfn.CONCAT(TEXT(COLUMN(),"@")," (",TEXT(D6,"@")," / ",TEXT(C6,"@"),")")</f>
        <v>#NAME?</v>
      </c>
    </row>
    <row r="7" spans="1:6" x14ac:dyDescent="0.3">
      <c r="A7" s="25" t="s">
        <v>12</v>
      </c>
      <c r="B7" s="26">
        <f>SUBTOTAL(9,B10:B32)</f>
        <v>1504258.91</v>
      </c>
      <c r="C7" s="26">
        <v>1983078.54</v>
      </c>
      <c r="D7" s="26">
        <f>SUBTOTAL(9,D10:D31)</f>
        <v>2032503.03</v>
      </c>
      <c r="E7" s="27">
        <f t="shared" ref="E7:E36" si="0">IF(B7&lt;&gt;0,D7/B7,"-")</f>
        <v>1.351165691283823</v>
      </c>
      <c r="F7" s="27">
        <f t="shared" ref="F7:F36" si="1">IF(C7&lt;&gt;0,D7/C7,"-")</f>
        <v>1.0249231127275473</v>
      </c>
    </row>
    <row r="8" spans="1:6" x14ac:dyDescent="0.3">
      <c r="A8" s="28" t="s">
        <v>35</v>
      </c>
      <c r="B8" s="29">
        <f>SUBTOTAL(9,B10:B10)</f>
        <v>0</v>
      </c>
      <c r="C8" s="29">
        <v>0</v>
      </c>
      <c r="D8" s="29">
        <f>SUBTOTAL(9,D10:D10)</f>
        <v>0</v>
      </c>
      <c r="E8" s="30" t="str">
        <f t="shared" si="0"/>
        <v>-</v>
      </c>
      <c r="F8" s="30" t="str">
        <f t="shared" si="1"/>
        <v>-</v>
      </c>
    </row>
    <row r="9" spans="1:6" x14ac:dyDescent="0.3">
      <c r="A9" s="31" t="s">
        <v>36</v>
      </c>
      <c r="B9" s="32">
        <f>SUBTOTAL(9,B10:B10)</f>
        <v>0</v>
      </c>
      <c r="C9" s="32"/>
      <c r="D9" s="32">
        <f>SUBTOTAL(9,D10:D10)</f>
        <v>0</v>
      </c>
      <c r="E9" s="33" t="str">
        <f t="shared" si="0"/>
        <v>-</v>
      </c>
      <c r="F9" s="33" t="str">
        <f t="shared" si="1"/>
        <v>-</v>
      </c>
    </row>
    <row r="10" spans="1:6" x14ac:dyDescent="0.3">
      <c r="A10" s="34" t="s">
        <v>37</v>
      </c>
      <c r="B10" s="35">
        <v>0</v>
      </c>
      <c r="C10" s="35"/>
      <c r="D10" s="35">
        <v>0</v>
      </c>
      <c r="E10" s="36" t="str">
        <f t="shared" si="0"/>
        <v>-</v>
      </c>
      <c r="F10" s="36" t="str">
        <f t="shared" si="1"/>
        <v>-</v>
      </c>
    </row>
    <row r="11" spans="1:6" x14ac:dyDescent="0.3">
      <c r="A11" s="28" t="s">
        <v>38</v>
      </c>
      <c r="B11" s="29">
        <f>SUBTOTAL(9,B13:B15)</f>
        <v>1561</v>
      </c>
      <c r="C11" s="29">
        <v>28866.79</v>
      </c>
      <c r="D11" s="29">
        <f>SUBTOTAL(9,D13:D15)</f>
        <v>31685.439999999999</v>
      </c>
      <c r="E11" s="30">
        <f t="shared" si="0"/>
        <v>20.29816784112748</v>
      </c>
      <c r="F11" s="30">
        <f t="shared" si="1"/>
        <v>1.0976433472512876</v>
      </c>
    </row>
    <row r="12" spans="1:6" x14ac:dyDescent="0.3">
      <c r="A12" s="31" t="s">
        <v>39</v>
      </c>
      <c r="B12" s="32">
        <f>SUBTOTAL(9,B13:B13)</f>
        <v>1561</v>
      </c>
      <c r="C12" s="32">
        <v>7181.35</v>
      </c>
      <c r="D12" s="32">
        <f>SUBTOTAL(9,D13:D13)</f>
        <v>10000</v>
      </c>
      <c r="E12" s="33">
        <f t="shared" si="0"/>
        <v>6.4061499039077514</v>
      </c>
      <c r="F12" s="33">
        <f t="shared" si="1"/>
        <v>1.3924958399186782</v>
      </c>
    </row>
    <row r="13" spans="1:6" x14ac:dyDescent="0.3">
      <c r="A13" s="34" t="s">
        <v>40</v>
      </c>
      <c r="B13" s="35">
        <v>1561</v>
      </c>
      <c r="C13" s="35">
        <v>7181.35</v>
      </c>
      <c r="D13" s="35">
        <v>10000</v>
      </c>
      <c r="E13" s="36">
        <f t="shared" si="0"/>
        <v>6.4061499039077514</v>
      </c>
      <c r="F13" s="36">
        <f t="shared" si="1"/>
        <v>1.3924958399186782</v>
      </c>
    </row>
    <row r="14" spans="1:6" x14ac:dyDescent="0.3">
      <c r="A14" s="31" t="s">
        <v>41</v>
      </c>
      <c r="B14" s="32">
        <f>SUBTOTAL(9,B15:B15)</f>
        <v>0</v>
      </c>
      <c r="C14" s="32">
        <v>21685.439999999999</v>
      </c>
      <c r="D14" s="32">
        <f>SUBTOTAL(9,D15:D15)</f>
        <v>21685.439999999999</v>
      </c>
      <c r="E14" s="33" t="str">
        <f t="shared" si="0"/>
        <v>-</v>
      </c>
      <c r="F14" s="33">
        <f t="shared" si="1"/>
        <v>1</v>
      </c>
    </row>
    <row r="15" spans="1:6" x14ac:dyDescent="0.3">
      <c r="A15" s="34" t="s">
        <v>42</v>
      </c>
      <c r="B15" s="35">
        <v>0</v>
      </c>
      <c r="C15" s="35">
        <v>21685.439999999999</v>
      </c>
      <c r="D15" s="35">
        <v>21685.439999999999</v>
      </c>
      <c r="E15" s="36" t="str">
        <f t="shared" si="0"/>
        <v>-</v>
      </c>
      <c r="F15" s="36">
        <f t="shared" si="1"/>
        <v>1</v>
      </c>
    </row>
    <row r="16" spans="1:6" x14ac:dyDescent="0.3">
      <c r="A16" s="28" t="s">
        <v>43</v>
      </c>
      <c r="B16" s="29">
        <f>SUBTOTAL(9,B18:B18)</f>
        <v>262.33</v>
      </c>
      <c r="C16" s="29">
        <v>350</v>
      </c>
      <c r="D16" s="29">
        <f>SUBTOTAL(9,D18:D18)</f>
        <v>99.12</v>
      </c>
      <c r="E16" s="30">
        <f t="shared" si="0"/>
        <v>0.37784469942438914</v>
      </c>
      <c r="F16" s="30">
        <f t="shared" si="1"/>
        <v>0.28320000000000001</v>
      </c>
    </row>
    <row r="17" spans="1:6" x14ac:dyDescent="0.3">
      <c r="A17" s="31" t="s">
        <v>44</v>
      </c>
      <c r="B17" s="32">
        <f>SUBTOTAL(9,B18:B18)</f>
        <v>262.33</v>
      </c>
      <c r="C17" s="32">
        <v>350</v>
      </c>
      <c r="D17" s="32">
        <f>SUBTOTAL(9,D18:D18)</f>
        <v>99.12</v>
      </c>
      <c r="E17" s="33">
        <f t="shared" si="0"/>
        <v>0.37784469942438914</v>
      </c>
      <c r="F17" s="33">
        <f t="shared" si="1"/>
        <v>0.28320000000000001</v>
      </c>
    </row>
    <row r="18" spans="1:6" x14ac:dyDescent="0.3">
      <c r="A18" s="34" t="s">
        <v>45</v>
      </c>
      <c r="B18" s="35">
        <v>262.33</v>
      </c>
      <c r="C18" s="35">
        <v>350</v>
      </c>
      <c r="D18" s="35">
        <v>99.12</v>
      </c>
      <c r="E18" s="36">
        <f t="shared" si="0"/>
        <v>0.37784469942438914</v>
      </c>
      <c r="F18" s="36">
        <f t="shared" si="1"/>
        <v>0.28320000000000001</v>
      </c>
    </row>
    <row r="19" spans="1:6" x14ac:dyDescent="0.3">
      <c r="A19" s="28" t="s">
        <v>46</v>
      </c>
      <c r="B19" s="29">
        <f>SUBTOTAL(9,B21:B21)</f>
        <v>326087.64</v>
      </c>
      <c r="C19" s="29">
        <v>297491.25</v>
      </c>
      <c r="D19" s="29">
        <f>SUBTOTAL(9,D21:D21)</f>
        <v>421241.33</v>
      </c>
      <c r="E19" s="30">
        <f t="shared" si="0"/>
        <v>1.2918040377120703</v>
      </c>
      <c r="F19" s="30">
        <f t="shared" si="1"/>
        <v>1.4159788901354242</v>
      </c>
    </row>
    <row r="20" spans="1:6" x14ac:dyDescent="0.3">
      <c r="A20" s="31" t="s">
        <v>47</v>
      </c>
      <c r="B20" s="32">
        <f>SUBTOTAL(9,B21:B21)</f>
        <v>326087.64</v>
      </c>
      <c r="C20" s="32">
        <v>297491.25</v>
      </c>
      <c r="D20" s="32">
        <f>SUBTOTAL(9,D21:D21)</f>
        <v>421241.33</v>
      </c>
      <c r="E20" s="33">
        <f t="shared" si="0"/>
        <v>1.2918040377120703</v>
      </c>
      <c r="F20" s="33">
        <f t="shared" si="1"/>
        <v>1.4159788901354242</v>
      </c>
    </row>
    <row r="21" spans="1:6" x14ac:dyDescent="0.3">
      <c r="A21" s="34" t="s">
        <v>48</v>
      </c>
      <c r="B21" s="35">
        <v>326087.64</v>
      </c>
      <c r="C21" s="35">
        <v>297491.25</v>
      </c>
      <c r="D21" s="35">
        <v>421241.33</v>
      </c>
      <c r="E21" s="36">
        <f t="shared" si="0"/>
        <v>1.2918040377120703</v>
      </c>
      <c r="F21" s="36">
        <f t="shared" si="1"/>
        <v>1.4159788901354242</v>
      </c>
    </row>
    <row r="22" spans="1:6" x14ac:dyDescent="0.3">
      <c r="A22" s="28" t="s">
        <v>49</v>
      </c>
      <c r="B22" s="29">
        <f>SUBTOTAL(9,B24:B27)</f>
        <v>53847.72</v>
      </c>
      <c r="C22" s="29">
        <v>54404.5</v>
      </c>
      <c r="D22" s="29">
        <f>SUBTOTAL(9,D24:D27)</f>
        <v>83247.05</v>
      </c>
      <c r="E22" s="30">
        <f t="shared" si="0"/>
        <v>1.545971677166647</v>
      </c>
      <c r="F22" s="30">
        <f t="shared" si="1"/>
        <v>1.5301500794971006</v>
      </c>
    </row>
    <row r="23" spans="1:6" x14ac:dyDescent="0.3">
      <c r="A23" s="31" t="s">
        <v>50</v>
      </c>
      <c r="B23" s="32">
        <f>SUBTOTAL(9,B24:B25)</f>
        <v>51847.72</v>
      </c>
      <c r="C23" s="32">
        <v>54404.5</v>
      </c>
      <c r="D23" s="32">
        <f>SUBTOTAL(9,D24:D25)</f>
        <v>83247.05</v>
      </c>
      <c r="E23" s="33">
        <f t="shared" si="0"/>
        <v>1.6056067653505304</v>
      </c>
      <c r="F23" s="33">
        <f t="shared" si="1"/>
        <v>1.5301500794971006</v>
      </c>
    </row>
    <row r="24" spans="1:6" x14ac:dyDescent="0.3">
      <c r="A24" s="34" t="s">
        <v>51</v>
      </c>
      <c r="B24" s="35">
        <v>31127.37</v>
      </c>
      <c r="C24" s="35">
        <v>33650</v>
      </c>
      <c r="D24" s="35">
        <v>31453.4</v>
      </c>
      <c r="E24" s="36">
        <f t="shared" si="0"/>
        <v>1.0104740618947248</v>
      </c>
      <c r="F24" s="36">
        <f t="shared" si="1"/>
        <v>0.93472213967310558</v>
      </c>
    </row>
    <row r="25" spans="1:6" x14ac:dyDescent="0.3">
      <c r="A25" s="34" t="s">
        <v>52</v>
      </c>
      <c r="B25" s="35">
        <v>20720.349999999999</v>
      </c>
      <c r="C25" s="35">
        <v>20754.5</v>
      </c>
      <c r="D25" s="35">
        <v>51793.65</v>
      </c>
      <c r="E25" s="36">
        <f t="shared" si="0"/>
        <v>2.4996513089788546</v>
      </c>
      <c r="F25" s="36">
        <f t="shared" si="1"/>
        <v>2.495538316991496</v>
      </c>
    </row>
    <row r="26" spans="1:6" x14ac:dyDescent="0.3">
      <c r="A26" s="31" t="s">
        <v>53</v>
      </c>
      <c r="B26" s="32">
        <f>SUBTOTAL(9,B27:B27)</f>
        <v>2000</v>
      </c>
      <c r="C26" s="32">
        <v>0</v>
      </c>
      <c r="D26" s="32">
        <f>SUBTOTAL(9,D27:D27)</f>
        <v>0</v>
      </c>
      <c r="E26" s="33">
        <f t="shared" si="0"/>
        <v>0</v>
      </c>
      <c r="F26" s="33" t="str">
        <f t="shared" si="1"/>
        <v>-</v>
      </c>
    </row>
    <row r="27" spans="1:6" x14ac:dyDescent="0.3">
      <c r="A27" s="34" t="s">
        <v>54</v>
      </c>
      <c r="B27" s="35">
        <v>2000</v>
      </c>
      <c r="C27" s="35">
        <v>0</v>
      </c>
      <c r="D27" s="35">
        <v>0</v>
      </c>
      <c r="E27" s="36">
        <f t="shared" si="0"/>
        <v>0</v>
      </c>
      <c r="F27" s="36" t="str">
        <f t="shared" si="1"/>
        <v>-</v>
      </c>
    </row>
    <row r="28" spans="1:6" x14ac:dyDescent="0.3">
      <c r="A28" s="28" t="s">
        <v>55</v>
      </c>
      <c r="B28" s="29">
        <f>SUBTOTAL(9,B30:B31)</f>
        <v>1120995.22</v>
      </c>
      <c r="C28" s="29">
        <v>1601966</v>
      </c>
      <c r="D28" s="29">
        <f>SUBTOTAL(9,D30:D31)</f>
        <v>1496230.09</v>
      </c>
      <c r="E28" s="30">
        <f t="shared" si="0"/>
        <v>1.3347336931552662</v>
      </c>
      <c r="F28" s="30">
        <f t="shared" si="1"/>
        <v>0.93399615847027972</v>
      </c>
    </row>
    <row r="29" spans="1:6" x14ac:dyDescent="0.3">
      <c r="A29" s="31" t="s">
        <v>56</v>
      </c>
      <c r="B29" s="32">
        <f>SUBTOTAL(9,B30:B31)</f>
        <v>1120995.22</v>
      </c>
      <c r="C29" s="32">
        <v>1601966</v>
      </c>
      <c r="D29" s="32">
        <f>SUBTOTAL(9,D30:D31)</f>
        <v>1496230.09</v>
      </c>
      <c r="E29" s="33">
        <f t="shared" si="0"/>
        <v>1.3347336931552662</v>
      </c>
      <c r="F29" s="33">
        <f t="shared" si="1"/>
        <v>0.93399615847027972</v>
      </c>
    </row>
    <row r="30" spans="1:6" x14ac:dyDescent="0.3">
      <c r="A30" s="34" t="s">
        <v>57</v>
      </c>
      <c r="B30" s="35">
        <v>1099014.5900000001</v>
      </c>
      <c r="C30" s="35">
        <v>1466466</v>
      </c>
      <c r="D30" s="35">
        <v>1374356.56</v>
      </c>
      <c r="E30" s="36">
        <f t="shared" si="0"/>
        <v>1.2505353181889969</v>
      </c>
      <c r="F30" s="36">
        <f t="shared" si="1"/>
        <v>0.93718951547461726</v>
      </c>
    </row>
    <row r="31" spans="1:6" x14ac:dyDescent="0.3">
      <c r="A31" s="34" t="s">
        <v>58</v>
      </c>
      <c r="B31" s="35">
        <v>21980.63</v>
      </c>
      <c r="C31" s="35">
        <v>135500</v>
      </c>
      <c r="D31" s="35">
        <v>121873.53</v>
      </c>
      <c r="E31" s="36">
        <f t="shared" si="0"/>
        <v>5.5445876665045537</v>
      </c>
      <c r="F31" s="36">
        <f t="shared" si="1"/>
        <v>0.89943564575645751</v>
      </c>
    </row>
    <row r="32" spans="1:6" x14ac:dyDescent="0.3">
      <c r="A32" s="63" t="s">
        <v>13</v>
      </c>
      <c r="B32" s="64">
        <v>1505</v>
      </c>
      <c r="C32" s="61">
        <v>0</v>
      </c>
      <c r="D32" s="61"/>
      <c r="E32" s="62"/>
      <c r="F32" s="62"/>
    </row>
    <row r="33" spans="1:6" x14ac:dyDescent="0.3">
      <c r="A33" s="65" t="s">
        <v>211</v>
      </c>
      <c r="B33" s="66">
        <v>1505</v>
      </c>
      <c r="C33" s="66">
        <v>0</v>
      </c>
      <c r="D33" s="66"/>
      <c r="E33" s="67"/>
      <c r="F33" s="67"/>
    </row>
    <row r="34" spans="1:6" x14ac:dyDescent="0.3">
      <c r="A34" s="68" t="s">
        <v>212</v>
      </c>
      <c r="B34" s="66"/>
      <c r="C34" s="66"/>
      <c r="D34" s="66"/>
      <c r="E34" s="67"/>
      <c r="F34" s="67"/>
    </row>
    <row r="35" spans="1:6" x14ac:dyDescent="0.3">
      <c r="A35" s="60" t="s">
        <v>210</v>
      </c>
      <c r="B35" s="61">
        <v>1505</v>
      </c>
      <c r="C35" s="61">
        <v>0</v>
      </c>
      <c r="D35" s="61"/>
      <c r="E35" s="62"/>
      <c r="F35" s="62"/>
    </row>
    <row r="36" spans="1:6" ht="20.100000000000001" customHeight="1" x14ac:dyDescent="0.3">
      <c r="A36" s="37" t="s">
        <v>59</v>
      </c>
      <c r="B36" s="38">
        <f>IFERROR(SUBTOTAL(9,B10:B32),0)</f>
        <v>1504258.91</v>
      </c>
      <c r="C36" s="38">
        <v>1983078.54</v>
      </c>
      <c r="D36" s="38">
        <f>IFERROR(SUBTOTAL(9,D10:D31),0)</f>
        <v>2032503.03</v>
      </c>
      <c r="E36" s="39">
        <f t="shared" si="0"/>
        <v>1.351165691283823</v>
      </c>
      <c r="F36" s="39">
        <f t="shared" si="1"/>
        <v>1.0249231127275473</v>
      </c>
    </row>
    <row r="37" spans="1:6" x14ac:dyDescent="0.3">
      <c r="A37" s="11"/>
      <c r="B37" s="11"/>
      <c r="C37" s="11"/>
      <c r="D37" s="11"/>
      <c r="E37" s="11"/>
      <c r="F37" s="11"/>
    </row>
    <row r="38" spans="1:6" x14ac:dyDescent="0.3">
      <c r="A38" s="11"/>
      <c r="B38" s="11"/>
      <c r="C38" s="11"/>
      <c r="D38" s="11"/>
      <c r="E38" s="11"/>
      <c r="F38" s="11"/>
    </row>
    <row r="39" spans="1:6" s="7" customFormat="1" ht="24.9" customHeight="1" x14ac:dyDescent="0.3">
      <c r="A39" s="8" t="s">
        <v>60</v>
      </c>
      <c r="B39" s="9"/>
      <c r="C39" s="9"/>
      <c r="D39" s="9"/>
      <c r="E39" s="9"/>
      <c r="F39" s="9"/>
    </row>
    <row r="40" spans="1:6" ht="57.6" customHeight="1" x14ac:dyDescent="0.3">
      <c r="A40" s="40" t="s">
        <v>30</v>
      </c>
      <c r="B40" s="10" t="s">
        <v>31</v>
      </c>
      <c r="C40" s="10" t="s">
        <v>7</v>
      </c>
      <c r="D40" s="10" t="s">
        <v>32</v>
      </c>
      <c r="E40" s="10" t="s">
        <v>33</v>
      </c>
      <c r="F40" s="10" t="s">
        <v>34</v>
      </c>
    </row>
    <row r="41" spans="1:6" s="11" customFormat="1" ht="15.9" customHeight="1" x14ac:dyDescent="0.3">
      <c r="A41" s="12" t="s">
        <v>11</v>
      </c>
      <c r="B41" s="12">
        <f>COLUMN()</f>
        <v>2</v>
      </c>
      <c r="C41" s="12">
        <v>3</v>
      </c>
      <c r="D41" s="12">
        <f>COLUMN()</f>
        <v>4</v>
      </c>
      <c r="E41" s="12" t="e">
        <f ca="1">_xlfn.CONCAT(TEXT(COLUMN(),"@")," (",TEXT(D41,"@")," / ",TEXT(B41,"@"),")")</f>
        <v>#NAME?</v>
      </c>
      <c r="F41" s="12" t="e">
        <f ca="1">_xlfn.CONCAT(TEXT(COLUMN(),"@")," (",TEXT(D41,"@")," / ",TEXT(C41,"@"),")")</f>
        <v>#NAME?</v>
      </c>
    </row>
    <row r="42" spans="1:6" x14ac:dyDescent="0.3">
      <c r="A42" s="25" t="s">
        <v>15</v>
      </c>
      <c r="B42" s="26">
        <f>SUBTOTAL(9,B45:B87)</f>
        <v>1477409.1200000003</v>
      </c>
      <c r="C42" s="26">
        <v>1833078.54</v>
      </c>
      <c r="D42" s="26">
        <f>SUBTOTAL(9,D45:D86)</f>
        <v>1789044.7400000002</v>
      </c>
      <c r="E42" s="27">
        <f t="shared" ref="E42:E75" si="2">IF(B42&lt;&gt;0,D42/B42,"-")</f>
        <v>1.2109338677968902</v>
      </c>
      <c r="F42" s="27">
        <f t="shared" ref="F42:F75" si="3">IF(C42&lt;&gt;0,D42/C42,"-")</f>
        <v>0.97597822513376875</v>
      </c>
    </row>
    <row r="43" spans="1:6" x14ac:dyDescent="0.3">
      <c r="A43" s="28" t="s">
        <v>61</v>
      </c>
      <c r="B43" s="29">
        <f>SUBTOTAL(9,B45:B50)</f>
        <v>892644.12</v>
      </c>
      <c r="C43" s="29">
        <v>1176275.44</v>
      </c>
      <c r="D43" s="29">
        <f>SUBTOTAL(9,D45:D50)</f>
        <v>1135025.6000000001</v>
      </c>
      <c r="E43" s="30">
        <f t="shared" si="2"/>
        <v>1.2715320412349773</v>
      </c>
      <c r="F43" s="30">
        <f t="shared" si="3"/>
        <v>0.96493181903041358</v>
      </c>
    </row>
    <row r="44" spans="1:6" x14ac:dyDescent="0.3">
      <c r="A44" s="31" t="s">
        <v>62</v>
      </c>
      <c r="B44" s="32">
        <f>SUBTOTAL(9,B45:B46)</f>
        <v>721059.39</v>
      </c>
      <c r="C44" s="32">
        <v>978459.04</v>
      </c>
      <c r="D44" s="32">
        <f>SUBTOTAL(9,D45:D45)</f>
        <v>951956.43</v>
      </c>
      <c r="E44" s="33">
        <f t="shared" si="2"/>
        <v>1.3202191708508229</v>
      </c>
      <c r="F44" s="33">
        <f t="shared" si="3"/>
        <v>0.97291393005066418</v>
      </c>
    </row>
    <row r="45" spans="1:6" x14ac:dyDescent="0.3">
      <c r="A45" s="34" t="s">
        <v>63</v>
      </c>
      <c r="B45" s="35">
        <v>720647.14</v>
      </c>
      <c r="C45" s="35">
        <v>978459.04</v>
      </c>
      <c r="D45" s="35">
        <v>951956.43</v>
      </c>
      <c r="E45" s="36">
        <f t="shared" si="2"/>
        <v>1.3209744091956017</v>
      </c>
      <c r="F45" s="36">
        <f t="shared" si="3"/>
        <v>0.97291393005066418</v>
      </c>
    </row>
    <row r="46" spans="1:6" x14ac:dyDescent="0.3">
      <c r="A46" s="34" t="s">
        <v>213</v>
      </c>
      <c r="B46" s="35">
        <v>412.25</v>
      </c>
      <c r="C46" s="35">
        <v>0</v>
      </c>
      <c r="D46" s="35"/>
      <c r="E46" s="36"/>
      <c r="F46" s="36"/>
    </row>
    <row r="47" spans="1:6" x14ac:dyDescent="0.3">
      <c r="A47" s="31" t="s">
        <v>64</v>
      </c>
      <c r="B47" s="32">
        <f>SUBTOTAL(9,B48:B48)</f>
        <v>52247.85</v>
      </c>
      <c r="C47" s="32">
        <v>36740</v>
      </c>
      <c r="D47" s="32">
        <f>SUBTOTAL(9,D48:D48)</f>
        <v>32002.07</v>
      </c>
      <c r="E47" s="33">
        <f t="shared" si="2"/>
        <v>0.61250501216796482</v>
      </c>
      <c r="F47" s="33">
        <f t="shared" si="3"/>
        <v>0.8710416439847577</v>
      </c>
    </row>
    <row r="48" spans="1:6" x14ac:dyDescent="0.3">
      <c r="A48" s="34" t="s">
        <v>65</v>
      </c>
      <c r="B48" s="35">
        <v>52247.85</v>
      </c>
      <c r="C48" s="35">
        <v>36740</v>
      </c>
      <c r="D48" s="35">
        <v>32002.07</v>
      </c>
      <c r="E48" s="36">
        <f t="shared" si="2"/>
        <v>0.61250501216796482</v>
      </c>
      <c r="F48" s="36">
        <f t="shared" si="3"/>
        <v>0.8710416439847577</v>
      </c>
    </row>
    <row r="49" spans="1:6" x14ac:dyDescent="0.3">
      <c r="A49" s="31" t="s">
        <v>66</v>
      </c>
      <c r="B49" s="32">
        <f>SUBTOTAL(9,B50:B50)</f>
        <v>119336.88</v>
      </c>
      <c r="C49" s="32">
        <v>161076.4</v>
      </c>
      <c r="D49" s="32">
        <f>SUBTOTAL(9,D50:D50)</f>
        <v>151067.1</v>
      </c>
      <c r="E49" s="33">
        <f t="shared" si="2"/>
        <v>1.2658877959604775</v>
      </c>
      <c r="F49" s="33">
        <f t="shared" si="3"/>
        <v>0.93785992237224081</v>
      </c>
    </row>
    <row r="50" spans="1:6" x14ac:dyDescent="0.3">
      <c r="A50" s="34" t="s">
        <v>67</v>
      </c>
      <c r="B50" s="35">
        <v>119336.88</v>
      </c>
      <c r="C50" s="35">
        <v>161076.4</v>
      </c>
      <c r="D50" s="35">
        <v>151067.1</v>
      </c>
      <c r="E50" s="36">
        <f t="shared" si="2"/>
        <v>1.2658877959604775</v>
      </c>
      <c r="F50" s="36">
        <f t="shared" si="3"/>
        <v>0.93785992237224081</v>
      </c>
    </row>
    <row r="51" spans="1:6" x14ac:dyDescent="0.3">
      <c r="A51" s="28" t="s">
        <v>68</v>
      </c>
      <c r="B51" s="29">
        <f>SUBTOTAL(9,B53:B81)</f>
        <v>572989.21</v>
      </c>
      <c r="C51" s="29">
        <v>655283.1</v>
      </c>
      <c r="D51" s="29">
        <f>SUBTOTAL(9,D53:D81)</f>
        <v>651282.61999999988</v>
      </c>
      <c r="E51" s="30">
        <f t="shared" si="2"/>
        <v>1.1366402868214567</v>
      </c>
      <c r="F51" s="30">
        <f t="shared" si="3"/>
        <v>0.99389503559606507</v>
      </c>
    </row>
    <row r="52" spans="1:6" x14ac:dyDescent="0.3">
      <c r="A52" s="31" t="s">
        <v>69</v>
      </c>
      <c r="B52" s="32">
        <f>SUBTOTAL(9,B53:B56)</f>
        <v>49575.34</v>
      </c>
      <c r="C52" s="32">
        <v>77609.69</v>
      </c>
      <c r="D52" s="32">
        <f>SUBTOTAL(9,D53:D56)</f>
        <v>66886.570000000007</v>
      </c>
      <c r="E52" s="33">
        <f t="shared" si="2"/>
        <v>1.3491903434247756</v>
      </c>
      <c r="F52" s="33">
        <f t="shared" si="3"/>
        <v>0.8618327170228357</v>
      </c>
    </row>
    <row r="53" spans="1:6" x14ac:dyDescent="0.3">
      <c r="A53" s="34" t="s">
        <v>70</v>
      </c>
      <c r="B53" s="35">
        <v>17614.28</v>
      </c>
      <c r="C53" s="35">
        <v>17120</v>
      </c>
      <c r="D53" s="35">
        <v>19965.689999999999</v>
      </c>
      <c r="E53" s="36">
        <f t="shared" si="2"/>
        <v>1.1334945283031721</v>
      </c>
      <c r="F53" s="36">
        <f t="shared" si="3"/>
        <v>1.1662202102803738</v>
      </c>
    </row>
    <row r="54" spans="1:6" x14ac:dyDescent="0.3">
      <c r="A54" s="34" t="s">
        <v>71</v>
      </c>
      <c r="B54" s="35">
        <v>25737.98</v>
      </c>
      <c r="C54" s="35">
        <v>49495.19</v>
      </c>
      <c r="D54" s="35">
        <v>34332.33</v>
      </c>
      <c r="E54" s="36">
        <f t="shared" si="2"/>
        <v>1.333917036224288</v>
      </c>
      <c r="F54" s="36">
        <f t="shared" si="3"/>
        <v>0.69364982738726733</v>
      </c>
    </row>
    <row r="55" spans="1:6" x14ac:dyDescent="0.3">
      <c r="A55" s="34" t="s">
        <v>72</v>
      </c>
      <c r="B55" s="35">
        <v>2028.78</v>
      </c>
      <c r="C55" s="35">
        <v>5040</v>
      </c>
      <c r="D55" s="35">
        <v>3642.75</v>
      </c>
      <c r="E55" s="36">
        <f t="shared" si="2"/>
        <v>1.795537219412652</v>
      </c>
      <c r="F55" s="36">
        <f t="shared" si="3"/>
        <v>0.72276785714285718</v>
      </c>
    </row>
    <row r="56" spans="1:6" x14ac:dyDescent="0.3">
      <c r="A56" s="34" t="s">
        <v>73</v>
      </c>
      <c r="B56" s="35">
        <v>4194.3</v>
      </c>
      <c r="C56" s="35">
        <v>5954.5</v>
      </c>
      <c r="D56" s="35">
        <v>8945.7999999999993</v>
      </c>
      <c r="E56" s="36">
        <f t="shared" si="2"/>
        <v>2.1328469589681229</v>
      </c>
      <c r="F56" s="36">
        <f t="shared" si="3"/>
        <v>1.5023595599966411</v>
      </c>
    </row>
    <row r="57" spans="1:6" x14ac:dyDescent="0.3">
      <c r="A57" s="31" t="s">
        <v>74</v>
      </c>
      <c r="B57" s="32">
        <f>SUBTOTAL(9,B58:B62)</f>
        <v>99833.76999999999</v>
      </c>
      <c r="C57" s="32">
        <v>130629</v>
      </c>
      <c r="D57" s="32">
        <f>SUBTOTAL(9,D58:D62)</f>
        <v>98396.93</v>
      </c>
      <c r="E57" s="33">
        <f t="shared" si="2"/>
        <v>0.98560767563921514</v>
      </c>
      <c r="F57" s="33">
        <f t="shared" si="3"/>
        <v>0.75325486683661358</v>
      </c>
    </row>
    <row r="58" spans="1:6" x14ac:dyDescent="0.3">
      <c r="A58" s="34" t="s">
        <v>75</v>
      </c>
      <c r="B58" s="35">
        <v>29984.34</v>
      </c>
      <c r="C58" s="35">
        <v>28067</v>
      </c>
      <c r="D58" s="35">
        <v>30917.410000000007</v>
      </c>
      <c r="E58" s="36">
        <f t="shared" si="2"/>
        <v>1.0311185772306479</v>
      </c>
      <c r="F58" s="36">
        <f t="shared" si="3"/>
        <v>1.1015573449246447</v>
      </c>
    </row>
    <row r="59" spans="1:6" x14ac:dyDescent="0.3">
      <c r="A59" s="34" t="s">
        <v>76</v>
      </c>
      <c r="B59" s="35">
        <v>47956.79</v>
      </c>
      <c r="C59" s="35">
        <v>84512</v>
      </c>
      <c r="D59" s="35">
        <v>50168.7</v>
      </c>
      <c r="E59" s="36">
        <f t="shared" si="2"/>
        <v>1.0461229786230479</v>
      </c>
      <c r="F59" s="36">
        <f t="shared" si="3"/>
        <v>0.59362812381673602</v>
      </c>
    </row>
    <row r="60" spans="1:6" x14ac:dyDescent="0.3">
      <c r="A60" s="34" t="s">
        <v>77</v>
      </c>
      <c r="B60" s="35">
        <v>13192.45</v>
      </c>
      <c r="C60" s="35">
        <v>6050</v>
      </c>
      <c r="D60" s="35">
        <v>7031.11</v>
      </c>
      <c r="E60" s="36">
        <f t="shared" si="2"/>
        <v>0.53296468813601716</v>
      </c>
      <c r="F60" s="36">
        <f t="shared" si="3"/>
        <v>1.1621669421487604</v>
      </c>
    </row>
    <row r="61" spans="1:6" x14ac:dyDescent="0.3">
      <c r="A61" s="34" t="s">
        <v>78</v>
      </c>
      <c r="B61" s="35">
        <v>4428.07</v>
      </c>
      <c r="C61" s="35">
        <v>10500</v>
      </c>
      <c r="D61" s="35">
        <v>9175.0299999999988</v>
      </c>
      <c r="E61" s="36">
        <f t="shared" si="2"/>
        <v>2.0720155733762113</v>
      </c>
      <c r="F61" s="36">
        <f t="shared" si="3"/>
        <v>0.8738123809523809</v>
      </c>
    </row>
    <row r="62" spans="1:6" x14ac:dyDescent="0.3">
      <c r="A62" s="34" t="s">
        <v>79</v>
      </c>
      <c r="B62" s="35">
        <v>4272.12</v>
      </c>
      <c r="C62" s="35">
        <v>1500</v>
      </c>
      <c r="D62" s="35">
        <v>1104.68</v>
      </c>
      <c r="E62" s="36">
        <f t="shared" si="2"/>
        <v>0.25857887887044373</v>
      </c>
      <c r="F62" s="36">
        <f t="shared" si="3"/>
        <v>0.7364533333333334</v>
      </c>
    </row>
    <row r="63" spans="1:6" x14ac:dyDescent="0.3">
      <c r="A63" s="31" t="s">
        <v>80</v>
      </c>
      <c r="B63" s="32">
        <f>SUBTOTAL(9,B64:B72)</f>
        <v>401379.99</v>
      </c>
      <c r="C63" s="32">
        <v>419044.41</v>
      </c>
      <c r="D63" s="32">
        <f>SUBTOTAL(9,D64:D72)</f>
        <v>465539.03</v>
      </c>
      <c r="E63" s="33">
        <f t="shared" si="2"/>
        <v>1.1598461348309865</v>
      </c>
      <c r="F63" s="33">
        <f t="shared" si="3"/>
        <v>1.1109539201346226</v>
      </c>
    </row>
    <row r="64" spans="1:6" x14ac:dyDescent="0.3">
      <c r="A64" s="34" t="s">
        <v>81</v>
      </c>
      <c r="B64" s="35">
        <v>18387.939999999999</v>
      </c>
      <c r="C64" s="35">
        <v>27868</v>
      </c>
      <c r="D64" s="35">
        <v>17547.62</v>
      </c>
      <c r="E64" s="36">
        <f t="shared" si="2"/>
        <v>0.95430048172878534</v>
      </c>
      <c r="F64" s="36">
        <f t="shared" si="3"/>
        <v>0.62966915458590489</v>
      </c>
    </row>
    <row r="65" spans="1:6" x14ac:dyDescent="0.3">
      <c r="A65" s="34" t="s">
        <v>82</v>
      </c>
      <c r="B65" s="35">
        <v>68964.759999999995</v>
      </c>
      <c r="C65" s="35">
        <v>87154</v>
      </c>
      <c r="D65" s="35">
        <v>91697.39</v>
      </c>
      <c r="E65" s="36">
        <f t="shared" si="2"/>
        <v>1.3296267543017624</v>
      </c>
      <c r="F65" s="36">
        <f t="shared" si="3"/>
        <v>1.0521305964155403</v>
      </c>
    </row>
    <row r="66" spans="1:6" x14ac:dyDescent="0.3">
      <c r="A66" s="34" t="s">
        <v>83</v>
      </c>
      <c r="B66" s="35">
        <v>30409.37</v>
      </c>
      <c r="C66" s="35">
        <v>75500</v>
      </c>
      <c r="D66" s="35">
        <v>51113.62</v>
      </c>
      <c r="E66" s="36">
        <f t="shared" si="2"/>
        <v>1.6808510008592747</v>
      </c>
      <c r="F66" s="36">
        <f t="shared" si="3"/>
        <v>0.67700158940397359</v>
      </c>
    </row>
    <row r="67" spans="1:6" x14ac:dyDescent="0.3">
      <c r="A67" s="34" t="s">
        <v>84</v>
      </c>
      <c r="B67" s="35">
        <v>4338.87</v>
      </c>
      <c r="C67" s="35">
        <v>5389.25</v>
      </c>
      <c r="D67" s="35">
        <v>6246.85</v>
      </c>
      <c r="E67" s="36">
        <f t="shared" si="2"/>
        <v>1.4397412229451447</v>
      </c>
      <c r="F67" s="36">
        <f t="shared" si="3"/>
        <v>1.1591316045831981</v>
      </c>
    </row>
    <row r="68" spans="1:6" x14ac:dyDescent="0.3">
      <c r="A68" s="34" t="s">
        <v>85</v>
      </c>
      <c r="B68" s="35">
        <v>28633.07</v>
      </c>
      <c r="C68" s="35">
        <v>37286</v>
      </c>
      <c r="D68" s="35">
        <v>42606.75</v>
      </c>
      <c r="E68" s="36">
        <f t="shared" si="2"/>
        <v>1.4880259085036986</v>
      </c>
      <c r="F68" s="36">
        <f t="shared" si="3"/>
        <v>1.1427010137853351</v>
      </c>
    </row>
    <row r="69" spans="1:6" x14ac:dyDescent="0.3">
      <c r="A69" s="34" t="s">
        <v>215</v>
      </c>
      <c r="B69" s="35">
        <v>55.41</v>
      </c>
      <c r="C69" s="35">
        <v>0</v>
      </c>
      <c r="D69" s="35"/>
      <c r="E69" s="36"/>
      <c r="F69" s="36"/>
    </row>
    <row r="70" spans="1:6" x14ac:dyDescent="0.3">
      <c r="A70" s="34" t="s">
        <v>86</v>
      </c>
      <c r="B70" s="35">
        <v>196901.5</v>
      </c>
      <c r="C70" s="35">
        <v>135487.16</v>
      </c>
      <c r="D70" s="35">
        <v>182704.43</v>
      </c>
      <c r="E70" s="36">
        <f t="shared" si="2"/>
        <v>0.92789760362414708</v>
      </c>
      <c r="F70" s="36">
        <f t="shared" si="3"/>
        <v>1.3484999611771329</v>
      </c>
    </row>
    <row r="71" spans="1:6" x14ac:dyDescent="0.3">
      <c r="A71" s="34" t="s">
        <v>87</v>
      </c>
      <c r="B71" s="35">
        <v>5315.6</v>
      </c>
      <c r="C71" s="35">
        <v>3000</v>
      </c>
      <c r="D71" s="35">
        <v>8277.39</v>
      </c>
      <c r="E71" s="36">
        <f t="shared" si="2"/>
        <v>1.5571882760177589</v>
      </c>
      <c r="F71" s="36">
        <f t="shared" si="3"/>
        <v>2.7591299999999999</v>
      </c>
    </row>
    <row r="72" spans="1:6" x14ac:dyDescent="0.3">
      <c r="A72" s="34" t="s">
        <v>88</v>
      </c>
      <c r="B72" s="35">
        <v>48373.47</v>
      </c>
      <c r="C72" s="35">
        <v>47360</v>
      </c>
      <c r="D72" s="35">
        <v>65344.98</v>
      </c>
      <c r="E72" s="36">
        <f t="shared" si="2"/>
        <v>1.3508433445026788</v>
      </c>
      <c r="F72" s="36">
        <f t="shared" si="3"/>
        <v>1.3797504222972974</v>
      </c>
    </row>
    <row r="73" spans="1:6" x14ac:dyDescent="0.3">
      <c r="A73" s="31" t="s">
        <v>89</v>
      </c>
      <c r="B73" s="32">
        <f>SUBTOTAL(9,B74:B74)</f>
        <v>6641.34</v>
      </c>
      <c r="C73" s="32">
        <v>12600</v>
      </c>
      <c r="D73" s="32">
        <f>SUBTOTAL(9,D74:D74)</f>
        <v>4203.2300000000005</v>
      </c>
      <c r="E73" s="33">
        <f t="shared" si="2"/>
        <v>0.63288884472109552</v>
      </c>
      <c r="F73" s="33">
        <f t="shared" si="3"/>
        <v>0.33358968253968257</v>
      </c>
    </row>
    <row r="74" spans="1:6" x14ac:dyDescent="0.3">
      <c r="A74" s="34" t="s">
        <v>90</v>
      </c>
      <c r="B74" s="35">
        <v>6641.34</v>
      </c>
      <c r="C74" s="35">
        <v>12600</v>
      </c>
      <c r="D74" s="35">
        <v>4203.2300000000005</v>
      </c>
      <c r="E74" s="36">
        <f t="shared" si="2"/>
        <v>0.63288884472109552</v>
      </c>
      <c r="F74" s="36">
        <f t="shared" si="3"/>
        <v>0.33358968253968257</v>
      </c>
    </row>
    <row r="75" spans="1:6" x14ac:dyDescent="0.3">
      <c r="A75" s="31" t="s">
        <v>91</v>
      </c>
      <c r="B75" s="32">
        <f>SUBTOTAL(9,B76:B81)</f>
        <v>15558.77</v>
      </c>
      <c r="C75" s="32">
        <v>15400</v>
      </c>
      <c r="D75" s="32">
        <f>SUBTOTAL(9,D76:D81)</f>
        <v>16256.860000000002</v>
      </c>
      <c r="E75" s="33">
        <f t="shared" si="2"/>
        <v>1.044867942645852</v>
      </c>
      <c r="F75" s="33">
        <f t="shared" si="3"/>
        <v>1.0556402597402599</v>
      </c>
    </row>
    <row r="76" spans="1:6" x14ac:dyDescent="0.3">
      <c r="A76" s="34" t="s">
        <v>92</v>
      </c>
      <c r="B76" s="35">
        <v>2095.48</v>
      </c>
      <c r="C76" s="35">
        <v>2000</v>
      </c>
      <c r="D76" s="35">
        <v>2040.26</v>
      </c>
      <c r="E76" s="36">
        <f t="shared" ref="E76:E105" si="4">IF(B76&lt;&gt;0,D76/B76,"-")</f>
        <v>0.9736480424532804</v>
      </c>
      <c r="F76" s="36">
        <f t="shared" ref="F76:F106" si="5">IF(C76&lt;&gt;0,D76/C76,"-")</f>
        <v>1.02013</v>
      </c>
    </row>
    <row r="77" spans="1:6" x14ac:dyDescent="0.3">
      <c r="A77" s="34" t="s">
        <v>93</v>
      </c>
      <c r="B77" s="35">
        <v>6403.01</v>
      </c>
      <c r="C77" s="35">
        <v>7000</v>
      </c>
      <c r="D77" s="35">
        <v>8249.6200000000008</v>
      </c>
      <c r="E77" s="36">
        <f t="shared" si="4"/>
        <v>1.2883971757033021</v>
      </c>
      <c r="F77" s="36">
        <f t="shared" si="5"/>
        <v>1.178517142857143</v>
      </c>
    </row>
    <row r="78" spans="1:6" x14ac:dyDescent="0.3">
      <c r="A78" s="34" t="s">
        <v>94</v>
      </c>
      <c r="B78" s="35">
        <v>735</v>
      </c>
      <c r="C78" s="35">
        <v>2000</v>
      </c>
      <c r="D78" s="35">
        <v>1349.16</v>
      </c>
      <c r="E78" s="36">
        <f t="shared" si="4"/>
        <v>1.8355918367346939</v>
      </c>
      <c r="F78" s="36">
        <f t="shared" si="5"/>
        <v>0.67458000000000007</v>
      </c>
    </row>
    <row r="79" spans="1:6" x14ac:dyDescent="0.3">
      <c r="A79" s="34" t="s">
        <v>95</v>
      </c>
      <c r="B79" s="35">
        <v>5114.17</v>
      </c>
      <c r="C79" s="35">
        <v>4000</v>
      </c>
      <c r="D79" s="35">
        <v>3918.84</v>
      </c>
      <c r="E79" s="36">
        <f t="shared" si="4"/>
        <v>0.76627096870068845</v>
      </c>
      <c r="F79" s="36">
        <f t="shared" si="5"/>
        <v>0.97971000000000008</v>
      </c>
    </row>
    <row r="80" spans="1:6" x14ac:dyDescent="0.3">
      <c r="A80" s="34" t="s">
        <v>96</v>
      </c>
      <c r="B80" s="35">
        <v>733.29</v>
      </c>
      <c r="C80" s="35">
        <v>0</v>
      </c>
      <c r="D80" s="35">
        <v>195.2</v>
      </c>
      <c r="E80" s="36">
        <f t="shared" si="4"/>
        <v>0.26619754803692947</v>
      </c>
      <c r="F80" s="36" t="str">
        <f t="shared" si="5"/>
        <v>-</v>
      </c>
    </row>
    <row r="81" spans="1:6" x14ac:dyDescent="0.3">
      <c r="A81" s="34" t="s">
        <v>97</v>
      </c>
      <c r="B81" s="35">
        <v>477.82</v>
      </c>
      <c r="C81" s="35">
        <v>400</v>
      </c>
      <c r="D81" s="35">
        <v>503.78</v>
      </c>
      <c r="E81" s="36">
        <f t="shared" si="4"/>
        <v>1.0543300824578292</v>
      </c>
      <c r="F81" s="36">
        <f t="shared" si="5"/>
        <v>1.25945</v>
      </c>
    </row>
    <row r="82" spans="1:6" x14ac:dyDescent="0.3">
      <c r="A82" s="28" t="s">
        <v>98</v>
      </c>
      <c r="B82" s="29">
        <f>SUBTOTAL(9,B84:B86)</f>
        <v>11445.789999999999</v>
      </c>
      <c r="C82" s="29">
        <v>1520</v>
      </c>
      <c r="D82" s="29">
        <f>SUBTOTAL(9,D84:D86)</f>
        <v>2736.52</v>
      </c>
      <c r="E82" s="30">
        <f t="shared" si="4"/>
        <v>0.23908528812777452</v>
      </c>
      <c r="F82" s="30">
        <f t="shared" si="5"/>
        <v>1.8003421052631579</v>
      </c>
    </row>
    <row r="83" spans="1:6" x14ac:dyDescent="0.3">
      <c r="A83" s="31" t="s">
        <v>99</v>
      </c>
      <c r="B83" s="32">
        <f>SUBTOTAL(9,B84:B86)</f>
        <v>11445.789999999999</v>
      </c>
      <c r="C83" s="32">
        <v>1520</v>
      </c>
      <c r="D83" s="32">
        <f>SUBTOTAL(9,D84:D86)</f>
        <v>2736.52</v>
      </c>
      <c r="E83" s="33">
        <f t="shared" si="4"/>
        <v>0.23908528812777452</v>
      </c>
      <c r="F83" s="33">
        <f t="shared" si="5"/>
        <v>1.8003421052631579</v>
      </c>
    </row>
    <row r="84" spans="1:6" x14ac:dyDescent="0.3">
      <c r="A84" s="34" t="s">
        <v>100</v>
      </c>
      <c r="B84" s="35">
        <v>2689.78</v>
      </c>
      <c r="C84" s="35">
        <v>1500</v>
      </c>
      <c r="D84" s="35">
        <v>2725.15</v>
      </c>
      <c r="E84" s="36">
        <f t="shared" si="4"/>
        <v>1.0131497743309861</v>
      </c>
      <c r="F84" s="36">
        <f t="shared" si="5"/>
        <v>1.8167666666666666</v>
      </c>
    </row>
    <row r="85" spans="1:6" x14ac:dyDescent="0.3">
      <c r="A85" s="34" t="s">
        <v>214</v>
      </c>
      <c r="B85" s="35">
        <v>23.05</v>
      </c>
      <c r="C85" s="35">
        <v>0</v>
      </c>
      <c r="D85" s="35"/>
      <c r="E85" s="36"/>
      <c r="F85" s="36"/>
    </row>
    <row r="86" spans="1:6" x14ac:dyDescent="0.3">
      <c r="A86" s="34" t="s">
        <v>101</v>
      </c>
      <c r="B86" s="35">
        <v>8732.9599999999991</v>
      </c>
      <c r="C86" s="35">
        <v>20</v>
      </c>
      <c r="D86" s="35">
        <v>11.37</v>
      </c>
      <c r="E86" s="36">
        <f t="shared" si="4"/>
        <v>1.3019640534251847E-3</v>
      </c>
      <c r="F86" s="36">
        <f t="shared" si="5"/>
        <v>0.56850000000000001</v>
      </c>
    </row>
    <row r="87" spans="1:6" x14ac:dyDescent="0.3">
      <c r="A87" s="72" t="s">
        <v>217</v>
      </c>
      <c r="B87" s="81">
        <v>330</v>
      </c>
      <c r="C87" s="73"/>
      <c r="D87" s="73"/>
      <c r="E87" s="74"/>
      <c r="F87" s="74"/>
    </row>
    <row r="88" spans="1:6" x14ac:dyDescent="0.3">
      <c r="A88" s="77" t="s">
        <v>218</v>
      </c>
      <c r="B88" s="82">
        <v>330</v>
      </c>
      <c r="C88" s="75"/>
      <c r="D88" s="75"/>
      <c r="E88" s="76"/>
      <c r="F88" s="76"/>
    </row>
    <row r="89" spans="1:6" x14ac:dyDescent="0.3">
      <c r="A89" s="78" t="s">
        <v>219</v>
      </c>
      <c r="B89" s="79">
        <v>330</v>
      </c>
      <c r="C89" s="79"/>
      <c r="D89" s="79"/>
      <c r="E89" s="80"/>
      <c r="F89" s="80"/>
    </row>
    <row r="90" spans="1:6" x14ac:dyDescent="0.3">
      <c r="A90" s="25" t="s">
        <v>16</v>
      </c>
      <c r="B90" s="26">
        <f>SUBTOTAL(9,B93:B105)</f>
        <v>40951.370000000003</v>
      </c>
      <c r="C90" s="26">
        <v>150000</v>
      </c>
      <c r="D90" s="26">
        <f>SUBTOTAL(9,D93:D105)</f>
        <v>127264.53</v>
      </c>
      <c r="E90" s="27">
        <f t="shared" si="4"/>
        <v>3.1076989609871415</v>
      </c>
      <c r="F90" s="27">
        <f t="shared" si="5"/>
        <v>0.84843020000000002</v>
      </c>
    </row>
    <row r="91" spans="1:6" x14ac:dyDescent="0.3">
      <c r="A91" s="28" t="s">
        <v>102</v>
      </c>
      <c r="B91" s="29">
        <f>SUBTOTAL(9,B93:B95)</f>
        <v>35316.370000000003</v>
      </c>
      <c r="C91" s="29">
        <v>97200</v>
      </c>
      <c r="D91" s="29">
        <f>SUBTOTAL(9,D93:D102)</f>
        <v>81836.97</v>
      </c>
      <c r="E91" s="30">
        <f t="shared" si="4"/>
        <v>2.3172531605031885</v>
      </c>
      <c r="F91" s="30">
        <f t="shared" si="5"/>
        <v>0.84194413580246918</v>
      </c>
    </row>
    <row r="92" spans="1:6" x14ac:dyDescent="0.3">
      <c r="A92" s="31" t="s">
        <v>103</v>
      </c>
      <c r="B92" s="32">
        <f>SUBTOTAL(9,B93:B95)</f>
        <v>35316.370000000003</v>
      </c>
      <c r="C92" s="32">
        <v>56200</v>
      </c>
      <c r="D92" s="32">
        <f>SUBTOTAL(9,D93:D95)</f>
        <v>44789.5</v>
      </c>
      <c r="E92" s="33">
        <f t="shared" si="4"/>
        <v>1.2682362315266262</v>
      </c>
      <c r="F92" s="33">
        <f t="shared" si="5"/>
        <v>0.79696619217081854</v>
      </c>
    </row>
    <row r="93" spans="1:6" x14ac:dyDescent="0.3">
      <c r="A93" s="34" t="s">
        <v>104</v>
      </c>
      <c r="B93" s="35">
        <v>8950.3700000000008</v>
      </c>
      <c r="C93" s="35">
        <v>15100</v>
      </c>
      <c r="D93" s="35">
        <v>19743.939999999999</v>
      </c>
      <c r="E93" s="36">
        <f t="shared" si="4"/>
        <v>2.2059356205385918</v>
      </c>
      <c r="F93" s="36">
        <f t="shared" si="5"/>
        <v>1.3075456953642384</v>
      </c>
    </row>
    <row r="94" spans="1:6" x14ac:dyDescent="0.3">
      <c r="A94" s="34" t="s">
        <v>105</v>
      </c>
      <c r="B94" s="35">
        <v>0</v>
      </c>
      <c r="C94" s="35">
        <v>10000</v>
      </c>
      <c r="D94" s="35">
        <v>11182.94</v>
      </c>
      <c r="E94" s="36" t="str">
        <f t="shared" si="4"/>
        <v>-</v>
      </c>
      <c r="F94" s="36">
        <f t="shared" si="5"/>
        <v>1.1182940000000001</v>
      </c>
    </row>
    <row r="95" spans="1:6" x14ac:dyDescent="0.3">
      <c r="A95" s="34" t="s">
        <v>106</v>
      </c>
      <c r="B95" s="35">
        <v>26366</v>
      </c>
      <c r="C95" s="35">
        <v>31100</v>
      </c>
      <c r="D95" s="35">
        <v>13862.62</v>
      </c>
      <c r="E95" s="36">
        <f t="shared" si="4"/>
        <v>0.52577637866949867</v>
      </c>
      <c r="F95" s="36">
        <f t="shared" si="5"/>
        <v>0.44574340836012866</v>
      </c>
    </row>
    <row r="96" spans="1:6" x14ac:dyDescent="0.3">
      <c r="A96" s="31" t="s">
        <v>107</v>
      </c>
      <c r="B96" s="32">
        <f>SUBTOTAL(9,B97:B97)</f>
        <v>0</v>
      </c>
      <c r="C96" s="32">
        <v>25000</v>
      </c>
      <c r="D96" s="32">
        <f>SUBTOTAL(9,D97:D97)</f>
        <v>21191.63</v>
      </c>
      <c r="E96" s="33" t="str">
        <f t="shared" si="4"/>
        <v>-</v>
      </c>
      <c r="F96" s="33">
        <f t="shared" si="5"/>
        <v>0.84766520000000001</v>
      </c>
    </row>
    <row r="97" spans="1:6" x14ac:dyDescent="0.3">
      <c r="A97" s="34" t="s">
        <v>108</v>
      </c>
      <c r="B97" s="35">
        <v>0</v>
      </c>
      <c r="C97" s="35">
        <v>25000</v>
      </c>
      <c r="D97" s="35">
        <v>21191.63</v>
      </c>
      <c r="E97" s="36" t="str">
        <f t="shared" si="4"/>
        <v>-</v>
      </c>
      <c r="F97" s="36">
        <f t="shared" si="5"/>
        <v>0.84766520000000001</v>
      </c>
    </row>
    <row r="98" spans="1:6" x14ac:dyDescent="0.3">
      <c r="A98" s="31" t="s">
        <v>109</v>
      </c>
      <c r="B98" s="32">
        <f>SUBTOTAL(9,B99:B100)</f>
        <v>2479.37</v>
      </c>
      <c r="C98" s="32">
        <v>2500</v>
      </c>
      <c r="D98" s="32">
        <f>SUBTOTAL(9,D99:D99)</f>
        <v>2360.15</v>
      </c>
      <c r="E98" s="33">
        <f t="shared" si="4"/>
        <v>0.95191520426559983</v>
      </c>
      <c r="F98" s="33">
        <f t="shared" si="5"/>
        <v>0.94406000000000001</v>
      </c>
    </row>
    <row r="99" spans="1:6" x14ac:dyDescent="0.3">
      <c r="A99" s="34" t="s">
        <v>110</v>
      </c>
      <c r="B99" s="35">
        <v>2279.37</v>
      </c>
      <c r="C99" s="35">
        <v>2500</v>
      </c>
      <c r="D99" s="35">
        <v>2360.15</v>
      </c>
      <c r="E99" s="36">
        <f t="shared" si="4"/>
        <v>1.0354396170871776</v>
      </c>
      <c r="F99" s="36">
        <f t="shared" si="5"/>
        <v>0.94406000000000001</v>
      </c>
    </row>
    <row r="100" spans="1:6" x14ac:dyDescent="0.3">
      <c r="A100" s="34" t="s">
        <v>216</v>
      </c>
      <c r="B100" s="69">
        <v>200</v>
      </c>
      <c r="C100" s="35"/>
      <c r="D100" s="35"/>
      <c r="E100" s="36"/>
      <c r="F100" s="36"/>
    </row>
    <row r="101" spans="1:6" x14ac:dyDescent="0.3">
      <c r="A101" s="31" t="s">
        <v>111</v>
      </c>
      <c r="B101" s="32">
        <f>SUBTOTAL(9,B102:B102)</f>
        <v>980.63</v>
      </c>
      <c r="C101" s="32">
        <v>13500</v>
      </c>
      <c r="D101" s="32">
        <f>SUBTOTAL(9,D102:D102)</f>
        <v>13495.69</v>
      </c>
      <c r="E101" s="33">
        <f t="shared" si="4"/>
        <v>13.762265074492928</v>
      </c>
      <c r="F101" s="33">
        <f t="shared" si="5"/>
        <v>0.99968074074074076</v>
      </c>
    </row>
    <row r="102" spans="1:6" x14ac:dyDescent="0.3">
      <c r="A102" s="34" t="s">
        <v>112</v>
      </c>
      <c r="B102" s="35">
        <v>980.63</v>
      </c>
      <c r="C102" s="35">
        <v>13500</v>
      </c>
      <c r="D102" s="35">
        <v>13495.69</v>
      </c>
      <c r="E102" s="36">
        <f t="shared" si="4"/>
        <v>13.762265074492928</v>
      </c>
      <c r="F102" s="36">
        <f t="shared" si="5"/>
        <v>0.99968074074074076</v>
      </c>
    </row>
    <row r="103" spans="1:6" x14ac:dyDescent="0.3">
      <c r="A103" s="28" t="s">
        <v>113</v>
      </c>
      <c r="B103" s="29">
        <f>SUBTOTAL(9,B105:B105)</f>
        <v>2175</v>
      </c>
      <c r="C103" s="29">
        <v>52800</v>
      </c>
      <c r="D103" s="29">
        <f>SUBTOTAL(9,D105:D105)</f>
        <v>45427.56</v>
      </c>
      <c r="E103" s="30">
        <f t="shared" si="4"/>
        <v>20.886234482758621</v>
      </c>
      <c r="F103" s="30">
        <f t="shared" si="5"/>
        <v>0.86037045454545447</v>
      </c>
    </row>
    <row r="104" spans="1:6" x14ac:dyDescent="0.3">
      <c r="A104" s="31" t="s">
        <v>114</v>
      </c>
      <c r="B104" s="32">
        <f>SUBTOTAL(9,B105:B105)</f>
        <v>2175</v>
      </c>
      <c r="C104" s="32">
        <v>52800</v>
      </c>
      <c r="D104" s="32">
        <f>SUBTOTAL(9,D105:D105)</f>
        <v>45427.56</v>
      </c>
      <c r="E104" s="33">
        <f t="shared" si="4"/>
        <v>20.886234482758621</v>
      </c>
      <c r="F104" s="33">
        <f t="shared" si="5"/>
        <v>0.86037045454545447</v>
      </c>
    </row>
    <row r="105" spans="1:6" x14ac:dyDescent="0.3">
      <c r="A105" s="34" t="s">
        <v>115</v>
      </c>
      <c r="B105" s="35">
        <v>2175</v>
      </c>
      <c r="C105" s="35">
        <v>52800</v>
      </c>
      <c r="D105" s="35">
        <v>45427.56</v>
      </c>
      <c r="E105" s="36">
        <f t="shared" si="4"/>
        <v>20.886234482758621</v>
      </c>
      <c r="F105" s="36">
        <f t="shared" si="5"/>
        <v>0.86037045454545447</v>
      </c>
    </row>
    <row r="106" spans="1:6" ht="20.100000000000001" customHeight="1" x14ac:dyDescent="0.3">
      <c r="A106" s="37" t="s">
        <v>59</v>
      </c>
      <c r="B106" s="38">
        <f>IFERROR(SUBTOTAL(9,B45:B105),0)</f>
        <v>1519020.4900000005</v>
      </c>
      <c r="C106" s="38">
        <v>1983078.54</v>
      </c>
      <c r="D106" s="38">
        <f>IFERROR(SUBTOTAL(9,D45:D105),0)</f>
        <v>1916309.27</v>
      </c>
      <c r="E106" s="39">
        <f>IF(B106&lt;&gt;0,D106/D106,"-")</f>
        <v>1</v>
      </c>
      <c r="F106" s="39">
        <f t="shared" si="5"/>
        <v>0.9663304964209839</v>
      </c>
    </row>
    <row r="107" spans="1:6" x14ac:dyDescent="0.3">
      <c r="E107" s="11"/>
      <c r="F107" s="11"/>
    </row>
    <row r="108" spans="1:6" x14ac:dyDescent="0.3">
      <c r="C108" s="24"/>
    </row>
    <row r="113" spans="1:6" s="6" customFormat="1" ht="24.9" customHeight="1" x14ac:dyDescent="0.35">
      <c r="A113" s="84" t="s">
        <v>116</v>
      </c>
      <c r="B113" s="84"/>
      <c r="C113" s="84"/>
      <c r="D113" s="84"/>
      <c r="E113" s="84"/>
      <c r="F113" s="84"/>
    </row>
    <row r="114" spans="1:6" s="7" customFormat="1" ht="24.9" customHeight="1" x14ac:dyDescent="0.3">
      <c r="A114" s="8" t="s">
        <v>29</v>
      </c>
      <c r="B114" s="9"/>
      <c r="C114" s="9"/>
      <c r="D114" s="9"/>
      <c r="E114" s="9"/>
      <c r="F114" s="9"/>
    </row>
    <row r="115" spans="1:6" ht="57.6" customHeight="1" x14ac:dyDescent="0.3">
      <c r="A115" s="10" t="s">
        <v>30</v>
      </c>
      <c r="B115" s="10" t="s">
        <v>31</v>
      </c>
      <c r="C115" s="10" t="s">
        <v>7</v>
      </c>
      <c r="D115" s="10" t="s">
        <v>32</v>
      </c>
      <c r="E115" s="10" t="s">
        <v>33</v>
      </c>
      <c r="F115" s="10" t="s">
        <v>34</v>
      </c>
    </row>
    <row r="116" spans="1:6" s="11" customFormat="1" ht="15.9" customHeight="1" x14ac:dyDescent="0.3">
      <c r="A116" s="12" t="s">
        <v>11</v>
      </c>
      <c r="B116" s="12">
        <f>COLUMN()</f>
        <v>2</v>
      </c>
      <c r="C116" s="12">
        <f>COLUMN()</f>
        <v>3</v>
      </c>
      <c r="D116" s="12">
        <f>COLUMN()</f>
        <v>4</v>
      </c>
      <c r="E116" s="12" t="e">
        <f ca="1">_xlfn.CONCAT(TEXT(COLUMN(),"@")," (",TEXT(D116,"@")," / ",TEXT(B116,"@"),")")</f>
        <v>#NAME?</v>
      </c>
      <c r="F116" s="12" t="e">
        <f ca="1">_xlfn.CONCAT(TEXT(COLUMN(),"@")," (",TEXT(D116,"@")," / ",TEXT(C116,"@"),")")</f>
        <v>#NAME?</v>
      </c>
    </row>
    <row r="117" spans="1:6" x14ac:dyDescent="0.3">
      <c r="A117" s="25" t="s">
        <v>117</v>
      </c>
      <c r="B117" s="26">
        <f>SUBTOTAL(9,B118:B118)</f>
        <v>1120995.22</v>
      </c>
      <c r="C117" s="26">
        <f>SUBTOTAL(9,C118:C118)</f>
        <v>1601966</v>
      </c>
      <c r="D117" s="26">
        <f>SUBTOTAL(9,D118:D118)</f>
        <v>1496230.09</v>
      </c>
      <c r="E117" s="27">
        <f t="shared" ref="E117:E129" si="6">IF(B117&lt;&gt;0,D117/B117,"-")</f>
        <v>1.3347336931552662</v>
      </c>
      <c r="F117" s="27">
        <f t="shared" ref="F117:F129" si="7">IF(C117&lt;&gt;0,D117/C117,"-")</f>
        <v>0.93399615847027972</v>
      </c>
    </row>
    <row r="118" spans="1:6" x14ac:dyDescent="0.3">
      <c r="A118" s="34" t="s">
        <v>118</v>
      </c>
      <c r="B118" s="35">
        <v>1120995.22</v>
      </c>
      <c r="C118" s="35">
        <v>1601966</v>
      </c>
      <c r="D118" s="35">
        <v>1496230.09</v>
      </c>
      <c r="E118" s="36">
        <f t="shared" si="6"/>
        <v>1.3347336931552662</v>
      </c>
      <c r="F118" s="36">
        <f t="shared" si="7"/>
        <v>0.93399615847027972</v>
      </c>
    </row>
    <row r="119" spans="1:6" x14ac:dyDescent="0.3">
      <c r="A119" s="25" t="s">
        <v>119</v>
      </c>
      <c r="B119" s="26">
        <f>SUBTOTAL(9,B120:B120)</f>
        <v>51968.26</v>
      </c>
      <c r="C119" s="26">
        <f>SUBTOTAL(9,C120:C120)</f>
        <v>54554.5</v>
      </c>
      <c r="D119" s="26">
        <f>SUBTOTAL(9,D120:D120)</f>
        <v>83346.17</v>
      </c>
      <c r="E119" s="27">
        <f t="shared" si="6"/>
        <v>1.6037898902137573</v>
      </c>
      <c r="F119" s="27">
        <f t="shared" si="7"/>
        <v>1.5277597631726072</v>
      </c>
    </row>
    <row r="120" spans="1:6" x14ac:dyDescent="0.3">
      <c r="A120" s="34" t="s">
        <v>120</v>
      </c>
      <c r="B120" s="35">
        <v>51968.26</v>
      </c>
      <c r="C120" s="35">
        <v>54554.5</v>
      </c>
      <c r="D120" s="35">
        <v>83346.17</v>
      </c>
      <c r="E120" s="36">
        <f t="shared" si="6"/>
        <v>1.6037898902137573</v>
      </c>
      <c r="F120" s="36">
        <f t="shared" si="7"/>
        <v>1.5277597631726072</v>
      </c>
    </row>
    <row r="121" spans="1:6" x14ac:dyDescent="0.3">
      <c r="A121" s="25" t="s">
        <v>121</v>
      </c>
      <c r="B121" s="26">
        <f>SUBTOTAL(9,B122:B122)</f>
        <v>326229.43</v>
      </c>
      <c r="C121" s="26">
        <f>SUBTOTAL(9,C122:C122)</f>
        <v>297691.25</v>
      </c>
      <c r="D121" s="26">
        <f>SUBTOTAL(9,D122:D122)</f>
        <v>421241.33</v>
      </c>
      <c r="E121" s="27">
        <f t="shared" si="6"/>
        <v>1.2912425773480953</v>
      </c>
      <c r="F121" s="27">
        <f t="shared" si="7"/>
        <v>1.4150275831083379</v>
      </c>
    </row>
    <row r="122" spans="1:6" x14ac:dyDescent="0.3">
      <c r="A122" s="34" t="s">
        <v>122</v>
      </c>
      <c r="B122" s="35">
        <v>326229.43</v>
      </c>
      <c r="C122" s="35">
        <v>297691.25</v>
      </c>
      <c r="D122" s="35">
        <v>421241.33</v>
      </c>
      <c r="E122" s="36">
        <f t="shared" si="6"/>
        <v>1.2912425773480953</v>
      </c>
      <c r="F122" s="36">
        <f t="shared" si="7"/>
        <v>1.4150275831083379</v>
      </c>
    </row>
    <row r="123" spans="1:6" x14ac:dyDescent="0.3">
      <c r="A123" s="25" t="s">
        <v>123</v>
      </c>
      <c r="B123" s="26">
        <f>SUBTOTAL(9,B124:B124)</f>
        <v>1561</v>
      </c>
      <c r="C123" s="26">
        <f>SUBTOTAL(9,C124:C124)</f>
        <v>28866.79</v>
      </c>
      <c r="D123" s="26">
        <f>SUBTOTAL(9,D124:D124)</f>
        <v>31685.439999999999</v>
      </c>
      <c r="E123" s="27">
        <f t="shared" si="6"/>
        <v>20.29816784112748</v>
      </c>
      <c r="F123" s="27">
        <f t="shared" si="7"/>
        <v>1.0976433472512876</v>
      </c>
    </row>
    <row r="124" spans="1:6" x14ac:dyDescent="0.3">
      <c r="A124" s="34" t="s">
        <v>124</v>
      </c>
      <c r="B124" s="35">
        <v>1561</v>
      </c>
      <c r="C124" s="35">
        <v>28866.79</v>
      </c>
      <c r="D124" s="35">
        <v>31685.439999999999</v>
      </c>
      <c r="E124" s="36">
        <f t="shared" si="6"/>
        <v>20.29816784112748</v>
      </c>
      <c r="F124" s="36">
        <f t="shared" si="7"/>
        <v>1.0976433472512876</v>
      </c>
    </row>
    <row r="125" spans="1:6" x14ac:dyDescent="0.3">
      <c r="A125" s="25" t="s">
        <v>125</v>
      </c>
      <c r="B125" s="26">
        <f>SUBTOTAL(9,B126:B126)</f>
        <v>2000</v>
      </c>
      <c r="C125" s="26">
        <f>SUBTOTAL(9,C126:C126)</f>
        <v>0</v>
      </c>
      <c r="D125" s="26">
        <f>SUBTOTAL(9,D126:D126)</f>
        <v>0</v>
      </c>
      <c r="E125" s="27">
        <f t="shared" si="6"/>
        <v>0</v>
      </c>
      <c r="F125" s="27" t="str">
        <f t="shared" si="7"/>
        <v>-</v>
      </c>
    </row>
    <row r="126" spans="1:6" x14ac:dyDescent="0.3">
      <c r="A126" s="34" t="s">
        <v>126</v>
      </c>
      <c r="B126" s="35">
        <v>2000</v>
      </c>
      <c r="C126" s="35">
        <v>0</v>
      </c>
      <c r="D126" s="35">
        <v>0</v>
      </c>
      <c r="E126" s="36">
        <f t="shared" si="6"/>
        <v>0</v>
      </c>
      <c r="F126" s="36" t="str">
        <f t="shared" si="7"/>
        <v>-</v>
      </c>
    </row>
    <row r="127" spans="1:6" x14ac:dyDescent="0.3">
      <c r="A127" s="25" t="s">
        <v>127</v>
      </c>
      <c r="B127" s="26">
        <f>SUBTOTAL(9,B128:B128)</f>
        <v>1505</v>
      </c>
      <c r="C127" s="26">
        <f>SUBTOTAL(9,C128:C128)</f>
        <v>0</v>
      </c>
      <c r="D127" s="26">
        <f>SUBTOTAL(9,D128:D128)</f>
        <v>0</v>
      </c>
      <c r="E127" s="27">
        <f t="shared" si="6"/>
        <v>0</v>
      </c>
      <c r="F127" s="27" t="str">
        <f t="shared" si="7"/>
        <v>-</v>
      </c>
    </row>
    <row r="128" spans="1:6" x14ac:dyDescent="0.3">
      <c r="A128" s="34" t="s">
        <v>128</v>
      </c>
      <c r="B128" s="35">
        <v>1505</v>
      </c>
      <c r="C128" s="35">
        <v>0</v>
      </c>
      <c r="D128" s="35">
        <v>0</v>
      </c>
      <c r="E128" s="36">
        <f t="shared" si="6"/>
        <v>0</v>
      </c>
      <c r="F128" s="36" t="str">
        <f t="shared" si="7"/>
        <v>-</v>
      </c>
    </row>
    <row r="129" spans="1:6" ht="20.100000000000001" customHeight="1" x14ac:dyDescent="0.3">
      <c r="A129" s="37" t="s">
        <v>59</v>
      </c>
      <c r="B129" s="38">
        <f>IFERROR(SUBTOTAL(9,B118:B128),0)</f>
        <v>1504258.91</v>
      </c>
      <c r="C129" s="38">
        <f>IFERROR(SUBTOTAL(9,C118:C128),0)</f>
        <v>1983078.54</v>
      </c>
      <c r="D129" s="38">
        <f>IFERROR(SUBTOTAL(9,D118:D128),0)</f>
        <v>2032503.03</v>
      </c>
      <c r="E129" s="39">
        <f t="shared" si="6"/>
        <v>1.351165691283823</v>
      </c>
      <c r="F129" s="39">
        <f t="shared" si="7"/>
        <v>1.0249231127275473</v>
      </c>
    </row>
    <row r="130" spans="1:6" x14ac:dyDescent="0.3">
      <c r="A130" s="11"/>
      <c r="B130" s="11"/>
      <c r="C130" s="11"/>
      <c r="D130" s="11"/>
      <c r="E130" s="11"/>
      <c r="F130" s="11"/>
    </row>
    <row r="131" spans="1:6" x14ac:dyDescent="0.3">
      <c r="A131" s="11"/>
      <c r="B131" s="11"/>
      <c r="C131" s="11"/>
      <c r="D131" s="11"/>
      <c r="E131" s="11"/>
      <c r="F131" s="11"/>
    </row>
    <row r="132" spans="1:6" s="7" customFormat="1" ht="24.9" customHeight="1" x14ac:dyDescent="0.3">
      <c r="A132" s="8" t="s">
        <v>60</v>
      </c>
      <c r="B132" s="9"/>
      <c r="C132" s="9"/>
      <c r="D132" s="9"/>
      <c r="E132" s="9"/>
      <c r="F132" s="9"/>
    </row>
    <row r="133" spans="1:6" ht="57.6" customHeight="1" x14ac:dyDescent="0.3">
      <c r="A133" s="40" t="s">
        <v>30</v>
      </c>
      <c r="B133" s="10" t="s">
        <v>31</v>
      </c>
      <c r="C133" s="10" t="s">
        <v>7</v>
      </c>
      <c r="D133" s="10" t="s">
        <v>32</v>
      </c>
      <c r="E133" s="10" t="s">
        <v>33</v>
      </c>
      <c r="F133" s="10" t="s">
        <v>34</v>
      </c>
    </row>
    <row r="134" spans="1:6" s="11" customFormat="1" ht="15.9" customHeight="1" x14ac:dyDescent="0.3">
      <c r="A134" s="12" t="s">
        <v>11</v>
      </c>
      <c r="B134" s="12">
        <f>COLUMN()</f>
        <v>2</v>
      </c>
      <c r="C134" s="12">
        <f>COLUMN()</f>
        <v>3</v>
      </c>
      <c r="D134" s="12">
        <f>COLUMN()</f>
        <v>4</v>
      </c>
      <c r="E134" s="12" t="e">
        <f ca="1">_xlfn.CONCAT(TEXT(COLUMN(),"@")," (",TEXT(D134,"@")," / ",TEXT(B134,"@"),")")</f>
        <v>#NAME?</v>
      </c>
      <c r="F134" s="12" t="e">
        <f ca="1">_xlfn.CONCAT(TEXT(COLUMN(),"@")," (",TEXT(D134,"@")," / ",TEXT(C134,"@"),")")</f>
        <v>#NAME?</v>
      </c>
    </row>
    <row r="135" spans="1:6" x14ac:dyDescent="0.3">
      <c r="A135" s="25" t="s">
        <v>117</v>
      </c>
      <c r="B135" s="26">
        <f>SUBTOTAL(9,B136:B136)</f>
        <v>1120995.22</v>
      </c>
      <c r="C135" s="26">
        <f>SUBTOTAL(9,C136:C136)</f>
        <v>1601966</v>
      </c>
      <c r="D135" s="26">
        <f>SUBTOTAL(9,D136:D136)</f>
        <v>1494837.58</v>
      </c>
      <c r="E135" s="27">
        <f t="shared" ref="E135:E144" si="8">IF(B135&lt;&gt;0,D135/B135,"-")</f>
        <v>1.3334914844685959</v>
      </c>
      <c r="F135" s="27">
        <f t="shared" ref="F135:F145" si="9">IF(C135&lt;&gt;0,D135/C135,"-")</f>
        <v>0.93312690781202601</v>
      </c>
    </row>
    <row r="136" spans="1:6" x14ac:dyDescent="0.3">
      <c r="A136" s="34" t="s">
        <v>118</v>
      </c>
      <c r="B136" s="35">
        <v>1120995.22</v>
      </c>
      <c r="C136" s="35">
        <v>1601966</v>
      </c>
      <c r="D136" s="35">
        <v>1494837.58</v>
      </c>
      <c r="E136" s="36">
        <f t="shared" si="8"/>
        <v>1.3334914844685959</v>
      </c>
      <c r="F136" s="36">
        <f t="shared" si="9"/>
        <v>0.93312690781202601</v>
      </c>
    </row>
    <row r="137" spans="1:6" x14ac:dyDescent="0.3">
      <c r="A137" s="25" t="s">
        <v>119</v>
      </c>
      <c r="B137" s="26">
        <f>SUBTOTAL(9,B138:B138)</f>
        <v>30029.54</v>
      </c>
      <c r="C137" s="26">
        <f>SUBTOTAL(9,C138:C138)</f>
        <v>54554.5</v>
      </c>
      <c r="D137" s="26">
        <f>SUBTOTAL(9,D138:D138)</f>
        <v>25102.65</v>
      </c>
      <c r="E137" s="27">
        <f t="shared" si="8"/>
        <v>0.83593188573651145</v>
      </c>
      <c r="F137" s="27">
        <f t="shared" si="9"/>
        <v>0.46013894362518221</v>
      </c>
    </row>
    <row r="138" spans="1:6" x14ac:dyDescent="0.3">
      <c r="A138" s="34" t="s">
        <v>120</v>
      </c>
      <c r="B138" s="35">
        <v>30029.54</v>
      </c>
      <c r="C138" s="35">
        <v>54554.5</v>
      </c>
      <c r="D138" s="35">
        <v>25102.65</v>
      </c>
      <c r="E138" s="36">
        <f t="shared" si="8"/>
        <v>0.83593188573651145</v>
      </c>
      <c r="F138" s="36">
        <f t="shared" si="9"/>
        <v>0.46013894362518221</v>
      </c>
    </row>
    <row r="139" spans="1:6" x14ac:dyDescent="0.3">
      <c r="A139" s="25" t="s">
        <v>121</v>
      </c>
      <c r="B139" s="26">
        <f>SUBTOTAL(9,B140:B140)</f>
        <v>365355.76</v>
      </c>
      <c r="C139" s="26">
        <f>SUBTOTAL(9,C140:C140)</f>
        <v>297691.25</v>
      </c>
      <c r="D139" s="26">
        <f>SUBTOTAL(9,D140:D140)</f>
        <v>371970.04</v>
      </c>
      <c r="E139" s="27">
        <f t="shared" si="8"/>
        <v>1.018103669694437</v>
      </c>
      <c r="F139" s="27">
        <f t="shared" si="9"/>
        <v>1.2495162017694506</v>
      </c>
    </row>
    <row r="140" spans="1:6" x14ac:dyDescent="0.3">
      <c r="A140" s="34" t="s">
        <v>122</v>
      </c>
      <c r="B140" s="35">
        <v>365355.76</v>
      </c>
      <c r="C140" s="35">
        <v>297691.25</v>
      </c>
      <c r="D140" s="35">
        <v>371970.04</v>
      </c>
      <c r="E140" s="36">
        <f t="shared" si="8"/>
        <v>1.018103669694437</v>
      </c>
      <c r="F140" s="36">
        <f t="shared" si="9"/>
        <v>1.2495162017694506</v>
      </c>
    </row>
    <row r="141" spans="1:6" x14ac:dyDescent="0.3">
      <c r="A141" s="25" t="s">
        <v>123</v>
      </c>
      <c r="B141" s="26">
        <f>SUBTOTAL(9,B142:B142)</f>
        <v>701.82</v>
      </c>
      <c r="C141" s="26">
        <f>SUBTOTAL(9,C142:C142)</f>
        <v>28866.79</v>
      </c>
      <c r="D141" s="26">
        <f>SUBTOTAL(9,D142:D142)</f>
        <v>24399</v>
      </c>
      <c r="E141" s="27">
        <f t="shared" si="8"/>
        <v>34.765324442164655</v>
      </c>
      <c r="F141" s="27">
        <f t="shared" si="9"/>
        <v>0.84522733563378538</v>
      </c>
    </row>
    <row r="142" spans="1:6" x14ac:dyDescent="0.3">
      <c r="A142" s="34" t="s">
        <v>124</v>
      </c>
      <c r="B142" s="35">
        <v>701.82</v>
      </c>
      <c r="C142" s="35">
        <v>28866.79</v>
      </c>
      <c r="D142" s="35">
        <v>24399</v>
      </c>
      <c r="E142" s="36">
        <f t="shared" si="8"/>
        <v>34.765324442164655</v>
      </c>
      <c r="F142" s="36">
        <f t="shared" si="9"/>
        <v>0.84522733563378538</v>
      </c>
    </row>
    <row r="143" spans="1:6" x14ac:dyDescent="0.3">
      <c r="A143" s="25" t="s">
        <v>125</v>
      </c>
      <c r="B143" s="26">
        <f>SUBTOTAL(9,B144:B144)</f>
        <v>1938.15</v>
      </c>
      <c r="C143" s="26">
        <f>SUBTOTAL(9,C144:C144)</f>
        <v>0</v>
      </c>
      <c r="D143" s="26">
        <f>SUBTOTAL(9,D144:D144)</f>
        <v>0</v>
      </c>
      <c r="E143" s="27">
        <f t="shared" si="8"/>
        <v>0</v>
      </c>
      <c r="F143" s="27" t="str">
        <f t="shared" si="9"/>
        <v>-</v>
      </c>
    </row>
    <row r="144" spans="1:6" x14ac:dyDescent="0.3">
      <c r="A144" s="34" t="s">
        <v>126</v>
      </c>
      <c r="B144" s="35">
        <v>1938.15</v>
      </c>
      <c r="C144" s="35">
        <v>0</v>
      </c>
      <c r="D144" s="35">
        <v>0</v>
      </c>
      <c r="E144" s="36">
        <f t="shared" si="8"/>
        <v>0</v>
      </c>
      <c r="F144" s="36" t="str">
        <f t="shared" si="9"/>
        <v>-</v>
      </c>
    </row>
    <row r="145" spans="1:6" ht="20.100000000000001" customHeight="1" x14ac:dyDescent="0.3">
      <c r="A145" s="37" t="s">
        <v>59</v>
      </c>
      <c r="B145" s="38">
        <f>IFERROR(SUBTOTAL(9,B136:B144),0)</f>
        <v>1519020.49</v>
      </c>
      <c r="C145" s="38">
        <f>IFERROR(SUBTOTAL(9,C136:C144),0)</f>
        <v>1983078.54</v>
      </c>
      <c r="D145" s="38">
        <f>IFERROR(SUBTOTAL(9,D136:D144),0)</f>
        <v>1916309.27</v>
      </c>
      <c r="E145" s="39">
        <f>IF(B145&lt;&gt;0,D145/D145,"-")</f>
        <v>1</v>
      </c>
      <c r="F145" s="39">
        <f t="shared" si="9"/>
        <v>0.9663304964209839</v>
      </c>
    </row>
    <row r="146" spans="1:6" x14ac:dyDescent="0.3">
      <c r="E146" s="11"/>
      <c r="F146" s="11"/>
    </row>
    <row r="147" spans="1:6" x14ac:dyDescent="0.3">
      <c r="C147" s="24"/>
    </row>
    <row r="152" spans="1:6" s="6" customFormat="1" ht="24.9" customHeight="1" x14ac:dyDescent="0.35">
      <c r="A152" s="84" t="s">
        <v>129</v>
      </c>
      <c r="B152" s="84"/>
      <c r="C152" s="84"/>
      <c r="D152" s="84"/>
      <c r="E152" s="84"/>
      <c r="F152" s="84"/>
    </row>
    <row r="153" spans="1:6" s="7" customFormat="1" ht="24.9" customHeight="1" x14ac:dyDescent="0.3">
      <c r="A153" s="8" t="s">
        <v>60</v>
      </c>
      <c r="B153" s="9"/>
      <c r="C153" s="9"/>
      <c r="D153" s="9"/>
      <c r="E153" s="9"/>
      <c r="F153" s="9"/>
    </row>
    <row r="154" spans="1:6" ht="57.6" customHeight="1" x14ac:dyDescent="0.3">
      <c r="A154" s="10" t="s">
        <v>30</v>
      </c>
      <c r="B154" s="10" t="s">
        <v>31</v>
      </c>
      <c r="C154" s="10" t="s">
        <v>7</v>
      </c>
      <c r="D154" s="10" t="s">
        <v>32</v>
      </c>
      <c r="E154" s="10" t="s">
        <v>33</v>
      </c>
      <c r="F154" s="10" t="s">
        <v>34</v>
      </c>
    </row>
    <row r="155" spans="1:6" s="11" customFormat="1" ht="15.9" customHeight="1" x14ac:dyDescent="0.3">
      <c r="A155" s="12" t="s">
        <v>11</v>
      </c>
      <c r="B155" s="12">
        <f>COLUMN()</f>
        <v>2</v>
      </c>
      <c r="C155" s="12">
        <f>COLUMN()</f>
        <v>3</v>
      </c>
      <c r="D155" s="12">
        <f>COLUMN()</f>
        <v>4</v>
      </c>
      <c r="E155" s="12" t="e">
        <f ca="1">_xlfn.CONCAT(TEXT(COLUMN(),"@")," (",TEXT(D155,"@")," / ",TEXT(B155,"@"),")")</f>
        <v>#NAME?</v>
      </c>
      <c r="F155" s="12" t="e">
        <f ca="1">_xlfn.CONCAT(TEXT(COLUMN(),"@")," (",TEXT(D155,"@")," / ",TEXT(C155,"@"),")")</f>
        <v>#NAME?</v>
      </c>
    </row>
    <row r="156" spans="1:6" x14ac:dyDescent="0.3">
      <c r="A156" s="25" t="s">
        <v>130</v>
      </c>
      <c r="B156" s="26">
        <f>SUBTOTAL(9,B157:B157)</f>
        <v>1519020.49</v>
      </c>
      <c r="C156" s="26">
        <f>SUBTOTAL(9,C157:C157)</f>
        <v>1983078.54</v>
      </c>
      <c r="D156" s="26">
        <f>SUBTOTAL(9,D157:D157)</f>
        <v>1918497.97</v>
      </c>
      <c r="E156" s="27">
        <f>IF(B156&lt;&gt;0,D156/B156,"-")</f>
        <v>1.2629836020184297</v>
      </c>
      <c r="F156" s="27">
        <f>IF(C156&lt;&gt;0,D156/C156,"-")</f>
        <v>0.96743418442720874</v>
      </c>
    </row>
    <row r="157" spans="1:6" x14ac:dyDescent="0.3">
      <c r="A157" s="34" t="s">
        <v>131</v>
      </c>
      <c r="B157" s="35">
        <v>1519020.49</v>
      </c>
      <c r="C157" s="35">
        <v>1983078.54</v>
      </c>
      <c r="D157" s="35">
        <v>1918497.97</v>
      </c>
      <c r="E157" s="36">
        <f>IF(B157&lt;&gt;0,D157/B157,"-")</f>
        <v>1.2629836020184297</v>
      </c>
      <c r="F157" s="36">
        <f>IF(C157&lt;&gt;0,D157/C157,"-")</f>
        <v>0.96743418442720874</v>
      </c>
    </row>
    <row r="158" spans="1:6" ht="20.100000000000001" customHeight="1" x14ac:dyDescent="0.3">
      <c r="A158" s="37" t="s">
        <v>59</v>
      </c>
      <c r="B158" s="38">
        <f>IFERROR(SUBTOTAL(9,B157:B157),0)</f>
        <v>1519020.49</v>
      </c>
      <c r="C158" s="38">
        <f>IFERROR(SUBTOTAL(9,C157:C157),0)</f>
        <v>1983078.54</v>
      </c>
      <c r="D158" s="38">
        <f>IFERROR(SUBTOTAL(9,D157:D157),0)</f>
        <v>1918497.97</v>
      </c>
      <c r="E158" s="39">
        <f>IF(B158&lt;&gt;0,D158/B158,"-")</f>
        <v>1.2629836020184297</v>
      </c>
      <c r="F158" s="39">
        <f>IF(C158&lt;&gt;0,D158/C158,"-")</f>
        <v>0.96743418442720874</v>
      </c>
    </row>
    <row r="159" spans="1:6" x14ac:dyDescent="0.3">
      <c r="A159" s="11"/>
      <c r="B159" s="11"/>
      <c r="C159" s="11"/>
      <c r="D159" s="11"/>
      <c r="E159" s="11"/>
      <c r="F159" s="11"/>
    </row>
    <row r="160" spans="1:6" x14ac:dyDescent="0.3">
      <c r="A160" s="11"/>
      <c r="B160" s="11"/>
      <c r="C160" s="11"/>
      <c r="D160" s="11"/>
      <c r="E160" s="11"/>
      <c r="F160" s="11"/>
    </row>
    <row r="161" spans="3:3" x14ac:dyDescent="0.3">
      <c r="C161" s="24"/>
    </row>
  </sheetData>
  <mergeCells count="5">
    <mergeCell ref="A2:F2"/>
    <mergeCell ref="A3:F3"/>
    <mergeCell ref="A1:F1"/>
    <mergeCell ref="A113:F113"/>
    <mergeCell ref="A152:F152"/>
  </mergeCells>
  <pageMargins left="0.39370078740157499" right="0.39370078740157499" top="0.39370078740157499" bottom="0.39370078740157499" header="0.23622047244094499" footer="0.23622047244094499"/>
  <pageSetup paperSize="9" scale="5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zoomScaleNormal="100" workbookViewId="0">
      <pane ySplit="6" topLeftCell="A7" activePane="bottomLeft" state="frozen"/>
      <selection pane="bottomLeft" activeCell="A15" sqref="A15"/>
    </sheetView>
  </sheetViews>
  <sheetFormatPr defaultColWidth="9.109375" defaultRowHeight="14.4" x14ac:dyDescent="0.3"/>
  <cols>
    <col min="1" max="1" width="73.6640625" style="1" customWidth="1"/>
    <col min="2" max="2" width="29.6640625" style="1" customWidth="1"/>
    <col min="3" max="4" width="19.6640625" style="1" customWidth="1"/>
    <col min="5" max="5" width="15.6640625" style="1" customWidth="1"/>
    <col min="6" max="6" width="12.6640625" style="1" customWidth="1"/>
  </cols>
  <sheetData>
    <row r="1" spans="1:6" s="5" customFormat="1" ht="30" customHeight="1" x14ac:dyDescent="0.3">
      <c r="A1" s="84" t="s">
        <v>2</v>
      </c>
      <c r="B1" s="84"/>
      <c r="C1" s="84"/>
      <c r="D1" s="84"/>
      <c r="E1" s="84"/>
      <c r="F1" s="84"/>
    </row>
    <row r="2" spans="1:6" s="5" customFormat="1" ht="30" customHeight="1" x14ac:dyDescent="0.3">
      <c r="A2" s="84" t="s">
        <v>132</v>
      </c>
      <c r="B2" s="84"/>
      <c r="C2" s="84"/>
      <c r="D2" s="84"/>
      <c r="E2" s="84"/>
      <c r="F2" s="84"/>
    </row>
    <row r="3" spans="1:6" s="6" customFormat="1" ht="24.9" customHeight="1" x14ac:dyDescent="0.35">
      <c r="A3" s="84" t="s">
        <v>133</v>
      </c>
      <c r="B3" s="84"/>
      <c r="C3" s="84"/>
      <c r="D3" s="84"/>
      <c r="E3" s="84"/>
      <c r="F3" s="84"/>
    </row>
    <row r="4" spans="1:6" s="7" customFormat="1" ht="24.9" customHeight="1" x14ac:dyDescent="0.3">
      <c r="A4" s="8" t="s">
        <v>134</v>
      </c>
      <c r="B4" s="9"/>
      <c r="C4" s="9"/>
      <c r="D4" s="9"/>
      <c r="E4" s="9"/>
      <c r="F4" s="9"/>
    </row>
    <row r="5" spans="1:6" ht="57.6" customHeight="1" x14ac:dyDescent="0.3">
      <c r="A5" s="10" t="s">
        <v>30</v>
      </c>
      <c r="B5" s="10" t="s">
        <v>31</v>
      </c>
      <c r="C5" s="10" t="s">
        <v>7</v>
      </c>
      <c r="D5" s="10" t="s">
        <v>32</v>
      </c>
      <c r="E5" s="10" t="s">
        <v>33</v>
      </c>
      <c r="F5" s="10" t="s">
        <v>34</v>
      </c>
    </row>
    <row r="6" spans="1:6" s="11" customFormat="1" ht="15.9" customHeight="1" x14ac:dyDescent="0.3">
      <c r="A6" s="12" t="s">
        <v>11</v>
      </c>
      <c r="B6" s="12">
        <f>COLUMN()</f>
        <v>2</v>
      </c>
      <c r="C6" s="12">
        <v>3</v>
      </c>
      <c r="D6" s="12">
        <f>COLUMN()</f>
        <v>4</v>
      </c>
      <c r="E6" s="12" t="e">
        <f ca="1">_xlfn.CONCAT(TEXT(COLUMN(),"@")," (",TEXT(D6,"@")," / ",TEXT(B6,"@"),")")</f>
        <v>#NAME?</v>
      </c>
      <c r="F6" s="12" t="e">
        <f ca="1">_xlfn.CONCAT(TEXT(COLUMN(),"@")," (",TEXT(D6,"@")," / ",TEXT(C6,"@"),")")</f>
        <v>#NAME?</v>
      </c>
    </row>
    <row r="7" spans="1:6" ht="20.100000000000001" customHeight="1" x14ac:dyDescent="0.3">
      <c r="A7" s="37" t="s">
        <v>59</v>
      </c>
      <c r="B7" s="38">
        <f>IFERROR(SUBTOTAL(9,#REF!),0)</f>
        <v>0</v>
      </c>
      <c r="C7" s="38">
        <v>0</v>
      </c>
      <c r="D7" s="38">
        <f>IFERROR(SUBTOTAL(9,#REF!),0)</f>
        <v>0</v>
      </c>
      <c r="E7" s="39" t="str">
        <f>IF(B7&lt;&gt;0,D7/B7,"-")</f>
        <v>-</v>
      </c>
      <c r="F7" s="39" t="str">
        <f>IF(C7&lt;&gt;0,D7/C7,"-")</f>
        <v>-</v>
      </c>
    </row>
    <row r="8" spans="1:6" x14ac:dyDescent="0.3">
      <c r="A8" s="11"/>
      <c r="B8" s="11"/>
      <c r="C8" s="11"/>
      <c r="D8" s="11"/>
      <c r="E8" s="11"/>
      <c r="F8" s="11"/>
    </row>
    <row r="9" spans="1:6" x14ac:dyDescent="0.3">
      <c r="A9" s="11"/>
      <c r="B9" s="11"/>
      <c r="C9" s="11"/>
      <c r="D9" s="11"/>
      <c r="E9" s="11"/>
      <c r="F9" s="11"/>
    </row>
    <row r="10" spans="1:6" s="7" customFormat="1" ht="24.9" customHeight="1" x14ac:dyDescent="0.3">
      <c r="A10" s="8" t="s">
        <v>135</v>
      </c>
      <c r="B10" s="9"/>
      <c r="C10" s="9"/>
      <c r="D10" s="9"/>
      <c r="E10" s="9"/>
      <c r="F10" s="9"/>
    </row>
    <row r="11" spans="1:6" ht="57.6" customHeight="1" x14ac:dyDescent="0.3">
      <c r="A11" s="40" t="s">
        <v>30</v>
      </c>
      <c r="B11" s="10" t="s">
        <v>31</v>
      </c>
      <c r="C11" s="10" t="s">
        <v>7</v>
      </c>
      <c r="D11" s="10" t="s">
        <v>32</v>
      </c>
      <c r="E11" s="10" t="s">
        <v>33</v>
      </c>
      <c r="F11" s="10" t="s">
        <v>34</v>
      </c>
    </row>
    <row r="12" spans="1:6" s="11" customFormat="1" ht="15.9" customHeight="1" x14ac:dyDescent="0.3">
      <c r="A12" s="12" t="s">
        <v>11</v>
      </c>
      <c r="B12" s="12">
        <f>COLUMN()</f>
        <v>2</v>
      </c>
      <c r="C12" s="12">
        <v>3</v>
      </c>
      <c r="D12" s="12">
        <f>COLUMN()</f>
        <v>4</v>
      </c>
      <c r="E12" s="12" t="e">
        <f ca="1">_xlfn.CONCAT(TEXT(COLUMN(),"@")," (",TEXT(D12,"@")," / ",TEXT(B12,"@"),")")</f>
        <v>#NAME?</v>
      </c>
      <c r="F12" s="12" t="e">
        <f ca="1">_xlfn.CONCAT(TEXT(COLUMN(),"@")," (",TEXT(D12,"@")," / ",TEXT(C12,"@"),")")</f>
        <v>#NAME?</v>
      </c>
    </row>
    <row r="13" spans="1:6" ht="20.100000000000001" customHeight="1" x14ac:dyDescent="0.3">
      <c r="A13" s="37" t="s">
        <v>59</v>
      </c>
      <c r="B13" s="38">
        <f>IFERROR(SUBTOTAL(9,#REF!),0)</f>
        <v>0</v>
      </c>
      <c r="C13" s="38">
        <v>0</v>
      </c>
      <c r="D13" s="38">
        <f>IFERROR(SUBTOTAL(9,#REF!),0)</f>
        <v>0</v>
      </c>
      <c r="E13" s="39" t="str">
        <f>IF(B13&lt;&gt;0,D13/D13,"-")</f>
        <v>-</v>
      </c>
      <c r="F13" s="39" t="str">
        <f>IF(C13&lt;&gt;0,D13/C13,"-")</f>
        <v>-</v>
      </c>
    </row>
    <row r="14" spans="1:6" x14ac:dyDescent="0.3">
      <c r="E14" s="11"/>
      <c r="F14" s="11"/>
    </row>
    <row r="15" spans="1:6" x14ac:dyDescent="0.3">
      <c r="C15" s="24"/>
    </row>
    <row r="20" spans="1:6" s="6" customFormat="1" ht="24.9" customHeight="1" x14ac:dyDescent="0.35">
      <c r="A20" s="84" t="s">
        <v>136</v>
      </c>
      <c r="B20" s="84"/>
      <c r="C20" s="84"/>
      <c r="D20" s="84"/>
      <c r="E20" s="84"/>
      <c r="F20" s="84"/>
    </row>
    <row r="21" spans="1:6" s="7" customFormat="1" ht="24.9" customHeight="1" x14ac:dyDescent="0.3">
      <c r="A21" s="8" t="s">
        <v>134</v>
      </c>
      <c r="B21" s="9"/>
      <c r="C21" s="9"/>
      <c r="D21" s="9"/>
      <c r="E21" s="9"/>
      <c r="F21" s="9"/>
    </row>
    <row r="22" spans="1:6" ht="57.6" customHeight="1" x14ac:dyDescent="0.3">
      <c r="A22" s="10" t="s">
        <v>30</v>
      </c>
      <c r="B22" s="10" t="s">
        <v>31</v>
      </c>
      <c r="C22" s="10" t="s">
        <v>7</v>
      </c>
      <c r="D22" s="10" t="s">
        <v>32</v>
      </c>
      <c r="E22" s="10" t="s">
        <v>33</v>
      </c>
      <c r="F22" s="10" t="s">
        <v>34</v>
      </c>
    </row>
    <row r="23" spans="1:6" s="11" customFormat="1" ht="15.9" customHeight="1" x14ac:dyDescent="0.3">
      <c r="A23" s="12" t="s">
        <v>11</v>
      </c>
      <c r="B23" s="12">
        <f>COLUMN()</f>
        <v>2</v>
      </c>
      <c r="C23" s="12">
        <f>COLUMN()</f>
        <v>3</v>
      </c>
      <c r="D23" s="12">
        <f>COLUMN()</f>
        <v>4</v>
      </c>
      <c r="E23" s="12" t="e">
        <f ca="1">_xlfn.CONCAT(TEXT(COLUMN(),"@")," (",TEXT(D23,"@")," / ",TEXT(B23,"@"),")")</f>
        <v>#NAME?</v>
      </c>
      <c r="F23" s="12" t="e">
        <f ca="1">_xlfn.CONCAT(TEXT(COLUMN(),"@")," (",TEXT(D23,"@")," / ",TEXT(C23,"@"),")")</f>
        <v>#NAME?</v>
      </c>
    </row>
    <row r="24" spans="1:6" ht="20.100000000000001" customHeight="1" x14ac:dyDescent="0.3">
      <c r="A24" s="37" t="s">
        <v>59</v>
      </c>
      <c r="B24" s="38">
        <f>IFERROR(SUBTOTAL(9,#REF!),0)</f>
        <v>0</v>
      </c>
      <c r="C24" s="38">
        <f>IFERROR(SUBTOTAL(9,#REF!),0)</f>
        <v>0</v>
      </c>
      <c r="D24" s="38">
        <f>IFERROR(SUBTOTAL(9,#REF!),0)</f>
        <v>0</v>
      </c>
      <c r="E24" s="39" t="str">
        <f>IF(B24&lt;&gt;0,D24/B24,"-")</f>
        <v>-</v>
      </c>
      <c r="F24" s="39" t="str">
        <f>IF(C24&lt;&gt;0,D24/C24,"-")</f>
        <v>-</v>
      </c>
    </row>
    <row r="25" spans="1:6" x14ac:dyDescent="0.3">
      <c r="A25" s="11"/>
      <c r="B25" s="11"/>
      <c r="C25" s="11"/>
      <c r="D25" s="11"/>
      <c r="E25" s="11"/>
      <c r="F25" s="11"/>
    </row>
    <row r="26" spans="1:6" x14ac:dyDescent="0.3">
      <c r="A26" s="11"/>
      <c r="B26" s="11"/>
      <c r="C26" s="11"/>
      <c r="D26" s="11"/>
      <c r="E26" s="11"/>
      <c r="F26" s="11"/>
    </row>
    <row r="27" spans="1:6" s="7" customFormat="1" ht="24.9" customHeight="1" x14ac:dyDescent="0.3">
      <c r="A27" s="8" t="s">
        <v>135</v>
      </c>
      <c r="B27" s="9"/>
      <c r="C27" s="9"/>
      <c r="D27" s="9"/>
      <c r="E27" s="9"/>
      <c r="F27" s="9"/>
    </row>
    <row r="28" spans="1:6" ht="57.6" customHeight="1" x14ac:dyDescent="0.3">
      <c r="A28" s="40" t="s">
        <v>30</v>
      </c>
      <c r="B28" s="10" t="s">
        <v>31</v>
      </c>
      <c r="C28" s="10" t="s">
        <v>7</v>
      </c>
      <c r="D28" s="10" t="s">
        <v>32</v>
      </c>
      <c r="E28" s="10" t="s">
        <v>33</v>
      </c>
      <c r="F28" s="10" t="s">
        <v>34</v>
      </c>
    </row>
    <row r="29" spans="1:6" s="11" customFormat="1" ht="15.9" customHeight="1" x14ac:dyDescent="0.3">
      <c r="A29" s="12" t="s">
        <v>11</v>
      </c>
      <c r="B29" s="12">
        <f>COLUMN()</f>
        <v>2</v>
      </c>
      <c r="C29" s="12">
        <f>COLUMN()</f>
        <v>3</v>
      </c>
      <c r="D29" s="12">
        <f>COLUMN()</f>
        <v>4</v>
      </c>
      <c r="E29" s="12" t="e">
        <f ca="1">_xlfn.CONCAT(TEXT(COLUMN(),"@")," (",TEXT(D29,"@")," / ",TEXT(B29,"@"),")")</f>
        <v>#NAME?</v>
      </c>
      <c r="F29" s="12" t="e">
        <f ca="1">_xlfn.CONCAT(TEXT(COLUMN(),"@")," (",TEXT(D29,"@")," / ",TEXT(C29,"@"),")")</f>
        <v>#NAME?</v>
      </c>
    </row>
    <row r="30" spans="1:6" ht="20.100000000000001" customHeight="1" x14ac:dyDescent="0.3">
      <c r="A30" s="37" t="s">
        <v>59</v>
      </c>
      <c r="B30" s="38">
        <f>IFERROR(SUBTOTAL(9,#REF!),0)</f>
        <v>0</v>
      </c>
      <c r="C30" s="38">
        <f>IFERROR(SUBTOTAL(9,#REF!),0)</f>
        <v>0</v>
      </c>
      <c r="D30" s="38">
        <f>IFERROR(SUBTOTAL(9,#REF!),0)</f>
        <v>0</v>
      </c>
      <c r="E30" s="39" t="str">
        <f>IF(B30&lt;&gt;0,D30/D30,"-")</f>
        <v>-</v>
      </c>
      <c r="F30" s="39" t="str">
        <f>IF(C30&lt;&gt;0,D30/C30,"-")</f>
        <v>-</v>
      </c>
    </row>
    <row r="31" spans="1:6" x14ac:dyDescent="0.3">
      <c r="E31" s="11"/>
      <c r="F31" s="11"/>
    </row>
    <row r="32" spans="1:6" x14ac:dyDescent="0.3">
      <c r="C32" s="24"/>
    </row>
  </sheetData>
  <mergeCells count="4">
    <mergeCell ref="A2:F2"/>
    <mergeCell ref="A3:F3"/>
    <mergeCell ref="A1:F1"/>
    <mergeCell ref="A20:F20"/>
  </mergeCells>
  <pageMargins left="0.39370078740157499" right="0.39370078740157499" top="0.39370078740157499" bottom="0.39370078740157499" header="0.23622047244094499" footer="0.23622047244094499"/>
  <pageSetup paperSize="9" scale="5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5"/>
  <sheetViews>
    <sheetView zoomScaleNormal="100" workbookViewId="0">
      <pane ySplit="5" topLeftCell="A6" activePane="bottomLeft" state="frozen"/>
      <selection pane="bottomLeft" activeCell="D26" sqref="D26"/>
    </sheetView>
  </sheetViews>
  <sheetFormatPr defaultColWidth="9.109375" defaultRowHeight="14.4" x14ac:dyDescent="0.3"/>
  <cols>
    <col min="1" max="1" width="73.6640625" style="1" customWidth="1"/>
    <col min="2" max="2" width="27.44140625" style="1" customWidth="1"/>
    <col min="3" max="4" width="19.6640625" style="1" customWidth="1"/>
    <col min="5" max="5" width="15.6640625" style="1" customWidth="1"/>
    <col min="6" max="6" width="12.6640625" style="1" customWidth="1"/>
  </cols>
  <sheetData>
    <row r="1" spans="1:6" s="5" customFormat="1" ht="30" customHeight="1" x14ac:dyDescent="0.3">
      <c r="A1" s="84" t="s">
        <v>137</v>
      </c>
      <c r="B1" s="84"/>
      <c r="C1" s="84"/>
      <c r="D1" s="84"/>
      <c r="E1" s="84"/>
      <c r="F1" s="84"/>
    </row>
    <row r="2" spans="1:6" s="6" customFormat="1" ht="24.9" customHeight="1" x14ac:dyDescent="0.35">
      <c r="A2" s="84" t="s">
        <v>138</v>
      </c>
      <c r="B2" s="84"/>
      <c r="C2" s="84"/>
      <c r="D2" s="84"/>
      <c r="E2" s="84"/>
      <c r="F2" s="84"/>
    </row>
    <row r="3" spans="1:6" s="7" customFormat="1" ht="24.9" customHeight="1" x14ac:dyDescent="0.3">
      <c r="A3" s="8" t="s">
        <v>139</v>
      </c>
      <c r="B3" s="9"/>
      <c r="C3" s="9"/>
      <c r="D3" s="9"/>
      <c r="E3" s="9"/>
      <c r="F3" s="9"/>
    </row>
    <row r="4" spans="1:6" ht="57.6" customHeight="1" x14ac:dyDescent="0.3">
      <c r="A4" s="40" t="s">
        <v>30</v>
      </c>
      <c r="B4" s="10" t="s">
        <v>31</v>
      </c>
      <c r="C4" s="10" t="s">
        <v>7</v>
      </c>
      <c r="D4" s="10" t="s">
        <v>32</v>
      </c>
      <c r="E4" s="10" t="s">
        <v>33</v>
      </c>
      <c r="F4" s="10" t="s">
        <v>34</v>
      </c>
    </row>
    <row r="5" spans="1:6" s="11" customFormat="1" ht="15.9" customHeight="1" x14ac:dyDescent="0.3">
      <c r="A5" s="12" t="s">
        <v>11</v>
      </c>
      <c r="B5" s="12">
        <f>COLUMN()</f>
        <v>2</v>
      </c>
      <c r="C5" s="12">
        <f>COLUMN()</f>
        <v>3</v>
      </c>
      <c r="D5" s="12">
        <f>COLUMN()</f>
        <v>4</v>
      </c>
      <c r="E5" s="12" t="e">
        <f ca="1">_xlfn.CONCAT(TEXT(COLUMN(),"@")," (",TEXT(D5,"@")," / ",TEXT(B5,"@"),")")</f>
        <v>#NAME?</v>
      </c>
      <c r="F5" s="12" t="e">
        <f ca="1">_xlfn.CONCAT(TEXT(COLUMN(),"@")," (",TEXT(D5,"@")," / ",TEXT(C5,"@"),")")</f>
        <v>#NAME?</v>
      </c>
    </row>
    <row r="6" spans="1:6" x14ac:dyDescent="0.3">
      <c r="A6" s="25" t="s">
        <v>140</v>
      </c>
      <c r="B6" s="26">
        <f>SUBTOTAL(9,B7:B7)</f>
        <v>1519020.49</v>
      </c>
      <c r="C6" s="26">
        <f>SUBTOTAL(9,C7:C7)</f>
        <v>1983078.54</v>
      </c>
      <c r="D6" s="26">
        <f>SUBTOTAL(9,D7:D7)</f>
        <v>1916309.27</v>
      </c>
      <c r="E6" s="27">
        <f>IF(B6&lt;&gt;0,D6/B6,"-")</f>
        <v>1.26154273929511</v>
      </c>
      <c r="F6" s="27">
        <f>IF(C6&lt;&gt;0,D6/C6,"-")</f>
        <v>0.9663304964209839</v>
      </c>
    </row>
    <row r="7" spans="1:6" x14ac:dyDescent="0.3">
      <c r="A7" s="34" t="s">
        <v>141</v>
      </c>
      <c r="B7" s="35">
        <v>1519020.49</v>
      </c>
      <c r="C7" s="35">
        <v>1983078.54</v>
      </c>
      <c r="D7" s="35">
        <v>1916309.27</v>
      </c>
      <c r="E7" s="36">
        <f>IF(B7&lt;&gt;0,D7/B7,"-")</f>
        <v>1.26154273929511</v>
      </c>
      <c r="F7" s="36">
        <f>IF(C7&lt;&gt;0,D7/C7,"-")</f>
        <v>0.9663304964209839</v>
      </c>
    </row>
    <row r="8" spans="1:6" ht="20.100000000000001" customHeight="1" x14ac:dyDescent="0.3">
      <c r="A8" s="37" t="s">
        <v>59</v>
      </c>
      <c r="B8" s="38">
        <f>IFERROR(SUBTOTAL(9,B7:B7),0)</f>
        <v>1519020.49</v>
      </c>
      <c r="C8" s="38">
        <f>IFERROR(SUBTOTAL(9,C7:C7),0)</f>
        <v>1983078.54</v>
      </c>
      <c r="D8" s="38">
        <f>IFERROR(SUBTOTAL(9,D7:D7),0)</f>
        <v>1916309.27</v>
      </c>
      <c r="E8" s="39">
        <f>IF(B8&lt;&gt;0,D8/D8,"-")</f>
        <v>1</v>
      </c>
      <c r="F8" s="39">
        <f>IF(C8&lt;&gt;0,D8/C8,"-")</f>
        <v>0.9663304964209839</v>
      </c>
    </row>
    <row r="9" spans="1:6" x14ac:dyDescent="0.3">
      <c r="E9" s="11"/>
      <c r="F9" s="11"/>
    </row>
    <row r="14" spans="1:6" s="6" customFormat="1" ht="24.9" customHeight="1" x14ac:dyDescent="0.35">
      <c r="A14" s="84" t="s">
        <v>142</v>
      </c>
      <c r="B14" s="84"/>
      <c r="C14" s="84"/>
      <c r="D14" s="84"/>
      <c r="E14" s="84"/>
      <c r="F14" s="84"/>
    </row>
    <row r="15" spans="1:6" s="7" customFormat="1" ht="24.9" customHeight="1" x14ac:dyDescent="0.3">
      <c r="A15" s="8" t="s">
        <v>139</v>
      </c>
      <c r="B15" s="9"/>
      <c r="C15" s="9"/>
      <c r="D15" s="9"/>
      <c r="E15" s="9"/>
      <c r="F15" s="9"/>
    </row>
    <row r="16" spans="1:6" ht="57.6" customHeight="1" x14ac:dyDescent="0.3">
      <c r="A16" s="40" t="s">
        <v>30</v>
      </c>
      <c r="B16" s="10" t="s">
        <v>31</v>
      </c>
      <c r="C16" s="10" t="s">
        <v>7</v>
      </c>
      <c r="D16" s="10" t="s">
        <v>32</v>
      </c>
      <c r="E16" s="10" t="s">
        <v>33</v>
      </c>
      <c r="F16" s="10" t="s">
        <v>34</v>
      </c>
    </row>
    <row r="17" spans="1:6" s="11" customFormat="1" ht="15.9" customHeight="1" x14ac:dyDescent="0.3">
      <c r="A17" s="12" t="s">
        <v>11</v>
      </c>
      <c r="B17" s="12">
        <f>COLUMN()</f>
        <v>2</v>
      </c>
      <c r="C17" s="12">
        <v>3</v>
      </c>
      <c r="D17" s="12">
        <f>COLUMN()</f>
        <v>4</v>
      </c>
      <c r="E17" s="12" t="e">
        <f ca="1">_xlfn.CONCAT(TEXT(COLUMN(),"@")," (",TEXT(D17,"@")," / ",TEXT(B17,"@"),")")</f>
        <v>#NAME?</v>
      </c>
      <c r="F17" s="12" t="e">
        <f ca="1">_xlfn.CONCAT(TEXT(COLUMN(),"@")," (",TEXT(D17,"@")," / ",TEXT(C17,"@"),")")</f>
        <v>#NAME?</v>
      </c>
    </row>
    <row r="18" spans="1:6" x14ac:dyDescent="0.3">
      <c r="A18" s="25" t="s">
        <v>140</v>
      </c>
      <c r="B18" s="26">
        <f>SUBTOTAL(9,B30:B133)</f>
        <v>1519020.4900000007</v>
      </c>
      <c r="C18" s="26">
        <v>1983078.54</v>
      </c>
      <c r="D18" s="26">
        <f>SUBTOTAL(9,D30:D133)</f>
        <v>1916309.27</v>
      </c>
      <c r="E18" s="27">
        <f>IF(B18&lt;&gt;0,D18/B18,"-")</f>
        <v>1.2615427392951093</v>
      </c>
      <c r="F18" s="27">
        <f>IF(C18&lt;&gt;0,D18/C18,"-")</f>
        <v>0.9663304964209839</v>
      </c>
    </row>
    <row r="19" spans="1:6" x14ac:dyDescent="0.3">
      <c r="A19" s="28" t="s">
        <v>141</v>
      </c>
      <c r="B19" s="29">
        <f>SUBTOTAL(9,B30:B133)</f>
        <v>1519020.4900000007</v>
      </c>
      <c r="C19" s="29">
        <v>1983078.54</v>
      </c>
      <c r="D19" s="29">
        <f>SUBTOTAL(9,D30:D133)</f>
        <v>1916309.27</v>
      </c>
      <c r="E19" s="30">
        <f>IF(B19&lt;&gt;0,D19/B19,"-")</f>
        <v>1.2615427392951093</v>
      </c>
      <c r="F19" s="30">
        <f>IF(C19&lt;&gt;0,D19/C19,"-")</f>
        <v>0.9663304964209839</v>
      </c>
    </row>
    <row r="20" spans="1:6" x14ac:dyDescent="0.3">
      <c r="A20" s="41" t="s">
        <v>143</v>
      </c>
      <c r="B20" s="42"/>
      <c r="C20" s="42"/>
      <c r="D20" s="42"/>
      <c r="E20" s="42"/>
      <c r="F20" s="42"/>
    </row>
    <row r="21" spans="1:6" x14ac:dyDescent="0.3">
      <c r="A21" s="43" t="s">
        <v>144</v>
      </c>
      <c r="B21" s="71">
        <v>1120995.22</v>
      </c>
      <c r="C21" s="44" t="s">
        <v>145</v>
      </c>
      <c r="D21" s="71">
        <v>1494837.58</v>
      </c>
      <c r="E21" s="46"/>
      <c r="F21" s="46"/>
    </row>
    <row r="22" spans="1:6" x14ac:dyDescent="0.3">
      <c r="A22" s="43" t="s">
        <v>146</v>
      </c>
      <c r="B22" s="71">
        <v>30029.54</v>
      </c>
      <c r="C22" s="44" t="s">
        <v>147</v>
      </c>
      <c r="D22" s="71">
        <v>25102.65</v>
      </c>
      <c r="E22" s="70"/>
      <c r="F22" s="46"/>
    </row>
    <row r="23" spans="1:6" x14ac:dyDescent="0.3">
      <c r="A23" s="43" t="s">
        <v>148</v>
      </c>
      <c r="B23" s="71">
        <v>365355.76</v>
      </c>
      <c r="C23" s="44" t="s">
        <v>149</v>
      </c>
      <c r="D23" s="71">
        <v>371970.04</v>
      </c>
      <c r="E23" s="46"/>
      <c r="F23" s="46"/>
    </row>
    <row r="24" spans="1:6" x14ac:dyDescent="0.3">
      <c r="A24" s="43" t="s">
        <v>150</v>
      </c>
      <c r="B24" s="44">
        <v>701.82</v>
      </c>
      <c r="C24" s="44" t="s">
        <v>151</v>
      </c>
      <c r="D24" s="71">
        <v>24399</v>
      </c>
      <c r="E24" s="46"/>
      <c r="F24" s="46"/>
    </row>
    <row r="25" spans="1:6" x14ac:dyDescent="0.3">
      <c r="A25" s="43" t="s">
        <v>152</v>
      </c>
      <c r="B25" s="71">
        <v>1938.15</v>
      </c>
      <c r="C25" s="44" t="s">
        <v>153</v>
      </c>
      <c r="D25" s="45" t="s">
        <v>220</v>
      </c>
      <c r="E25" s="46"/>
      <c r="F25" s="46"/>
    </row>
    <row r="26" spans="1:6" x14ac:dyDescent="0.3">
      <c r="A26" s="31" t="s">
        <v>154</v>
      </c>
      <c r="B26" s="32">
        <f>SUBTOTAL(9,B30:B133)</f>
        <v>1519020.4900000007</v>
      </c>
      <c r="C26" s="32">
        <v>1983078.54</v>
      </c>
      <c r="D26" s="32">
        <f>SUBTOTAL(9,D30:D133)</f>
        <v>1916309.27</v>
      </c>
      <c r="E26" s="33">
        <f t="shared" ref="E26:E59" si="0">IF(B26&lt;&gt;0,D26/B26,"-")</f>
        <v>1.2615427392951093</v>
      </c>
      <c r="F26" s="33">
        <f t="shared" ref="F26:F59" si="1">IF(C26&lt;&gt;0,D26/C26,"-")</f>
        <v>0.9663304964209839</v>
      </c>
    </row>
    <row r="27" spans="1:6" x14ac:dyDescent="0.3">
      <c r="A27" s="47" t="s">
        <v>155</v>
      </c>
      <c r="B27" s="48">
        <f>SUBTOTAL(9,B30:B41)</f>
        <v>976958.75000000012</v>
      </c>
      <c r="C27" s="48">
        <v>1294731</v>
      </c>
      <c r="D27" s="48">
        <f>SUBTOTAL(9,D30:D41)</f>
        <v>1222903.5000000005</v>
      </c>
      <c r="E27" s="49">
        <f t="shared" si="0"/>
        <v>1.2517452758368768</v>
      </c>
      <c r="F27" s="49">
        <f t="shared" si="1"/>
        <v>0.94452322528772426</v>
      </c>
    </row>
    <row r="28" spans="1:6" x14ac:dyDescent="0.3">
      <c r="A28" s="50" t="s">
        <v>156</v>
      </c>
      <c r="B28" s="51">
        <f>SUBTOTAL(9,B30:B41)</f>
        <v>976958.75000000012</v>
      </c>
      <c r="C28" s="51">
        <v>1294731</v>
      </c>
      <c r="D28" s="51">
        <f>SUBTOTAL(9,D30:D41)</f>
        <v>1222903.5000000005</v>
      </c>
      <c r="E28" s="52">
        <f t="shared" si="0"/>
        <v>1.2517452758368768</v>
      </c>
      <c r="F28" s="52">
        <f t="shared" si="1"/>
        <v>0.94452322528772426</v>
      </c>
    </row>
    <row r="29" spans="1:6" x14ac:dyDescent="0.3">
      <c r="A29" s="53" t="s">
        <v>157</v>
      </c>
      <c r="B29" s="54">
        <f>SUBTOTAL(9,B30:B33)</f>
        <v>872830.44000000006</v>
      </c>
      <c r="C29" s="54">
        <v>1144350</v>
      </c>
      <c r="D29" s="54">
        <f>SUBTOTAL(9,D30:D33)</f>
        <v>1114594.5900000001</v>
      </c>
      <c r="E29" s="55">
        <f t="shared" si="0"/>
        <v>1.2769886783508604</v>
      </c>
      <c r="F29" s="55">
        <f t="shared" si="1"/>
        <v>0.97399798138681359</v>
      </c>
    </row>
    <row r="30" spans="1:6" x14ac:dyDescent="0.3">
      <c r="A30" s="34" t="s">
        <v>158</v>
      </c>
      <c r="B30" s="35">
        <v>707711.31</v>
      </c>
      <c r="C30" s="35">
        <v>953000</v>
      </c>
      <c r="D30" s="35">
        <v>931525.42</v>
      </c>
      <c r="E30" s="36">
        <f t="shared" si="0"/>
        <v>1.3162505768065229</v>
      </c>
      <c r="F30" s="36">
        <f t="shared" si="1"/>
        <v>0.97746633788037784</v>
      </c>
    </row>
    <row r="31" spans="1:6" x14ac:dyDescent="0.3">
      <c r="A31" s="34" t="s">
        <v>204</v>
      </c>
      <c r="B31" s="35">
        <v>412.25</v>
      </c>
      <c r="C31" s="35"/>
      <c r="D31" s="35"/>
      <c r="E31" s="36"/>
      <c r="F31" s="36"/>
    </row>
    <row r="32" spans="1:6" x14ac:dyDescent="0.3">
      <c r="A32" s="34" t="s">
        <v>159</v>
      </c>
      <c r="B32" s="35">
        <v>47504.42</v>
      </c>
      <c r="C32" s="35">
        <v>32500</v>
      </c>
      <c r="D32" s="35">
        <v>32002.07</v>
      </c>
      <c r="E32" s="36">
        <f t="shared" si="0"/>
        <v>0.67366510316303196</v>
      </c>
      <c r="F32" s="36">
        <f t="shared" si="1"/>
        <v>0.98467907692307688</v>
      </c>
    </row>
    <row r="33" spans="1:6" x14ac:dyDescent="0.3">
      <c r="A33" s="34" t="s">
        <v>160</v>
      </c>
      <c r="B33" s="35">
        <v>117202.46</v>
      </c>
      <c r="C33" s="35">
        <v>158850</v>
      </c>
      <c r="D33" s="35">
        <v>151067.1</v>
      </c>
      <c r="E33" s="36">
        <f t="shared" si="0"/>
        <v>1.2889413754625969</v>
      </c>
      <c r="F33" s="36">
        <f t="shared" si="1"/>
        <v>0.95100472143531634</v>
      </c>
    </row>
    <row r="34" spans="1:6" x14ac:dyDescent="0.3">
      <c r="A34" s="53" t="s">
        <v>161</v>
      </c>
      <c r="B34" s="54">
        <f>SUBTOTAL(9,B35:B41)</f>
        <v>104128.31000000001</v>
      </c>
      <c r="C34" s="54">
        <v>150381</v>
      </c>
      <c r="D34" s="54">
        <f>SUBTOTAL(9,D35:D41)</f>
        <v>108308.91000000002</v>
      </c>
      <c r="E34" s="55">
        <f t="shared" si="0"/>
        <v>1.0401485436573397</v>
      </c>
      <c r="F34" s="55">
        <f t="shared" si="1"/>
        <v>0.72023001575996981</v>
      </c>
    </row>
    <row r="35" spans="1:6" x14ac:dyDescent="0.3">
      <c r="A35" s="34" t="s">
        <v>162</v>
      </c>
      <c r="B35" s="35">
        <v>17205.28</v>
      </c>
      <c r="C35" s="35">
        <v>19536</v>
      </c>
      <c r="D35" s="35">
        <v>17526.080000000002</v>
      </c>
      <c r="E35" s="36">
        <f t="shared" si="0"/>
        <v>1.0186454390745168</v>
      </c>
      <c r="F35" s="36">
        <f t="shared" si="1"/>
        <v>0.89711711711711717</v>
      </c>
    </row>
    <row r="36" spans="1:6" x14ac:dyDescent="0.3">
      <c r="A36" s="34" t="s">
        <v>163</v>
      </c>
      <c r="B36" s="35">
        <v>13377.27</v>
      </c>
      <c r="C36" s="35">
        <v>13617</v>
      </c>
      <c r="D36" s="35">
        <v>13848.02</v>
      </c>
      <c r="E36" s="36">
        <f t="shared" si="0"/>
        <v>1.0351902891995153</v>
      </c>
      <c r="F36" s="36">
        <f t="shared" si="1"/>
        <v>1.016965557758684</v>
      </c>
    </row>
    <row r="37" spans="1:6" x14ac:dyDescent="0.3">
      <c r="A37" s="34" t="s">
        <v>164</v>
      </c>
      <c r="B37" s="35">
        <v>41824.11</v>
      </c>
      <c r="C37" s="35">
        <v>73212</v>
      </c>
      <c r="D37" s="35">
        <v>45642.81</v>
      </c>
      <c r="E37" s="36">
        <f t="shared" si="0"/>
        <v>1.0913037958249439</v>
      </c>
      <c r="F37" s="36">
        <f t="shared" si="1"/>
        <v>0.6234334535322078</v>
      </c>
    </row>
    <row r="38" spans="1:6" x14ac:dyDescent="0.3">
      <c r="A38" s="34" t="s">
        <v>165</v>
      </c>
      <c r="B38" s="35">
        <v>11721.72</v>
      </c>
      <c r="C38" s="35">
        <v>14068</v>
      </c>
      <c r="D38" s="35">
        <v>10806.82</v>
      </c>
      <c r="E38" s="36">
        <f t="shared" si="0"/>
        <v>0.92194831475244254</v>
      </c>
      <c r="F38" s="36">
        <f t="shared" si="1"/>
        <v>0.7681845322718226</v>
      </c>
    </row>
    <row r="39" spans="1:6" x14ac:dyDescent="0.3">
      <c r="A39" s="34" t="s">
        <v>166</v>
      </c>
      <c r="B39" s="35">
        <v>11705.29</v>
      </c>
      <c r="C39" s="35">
        <v>15854</v>
      </c>
      <c r="D39" s="35">
        <v>12663.78</v>
      </c>
      <c r="E39" s="36">
        <f t="shared" si="0"/>
        <v>1.081885198914337</v>
      </c>
      <c r="F39" s="36">
        <f t="shared" si="1"/>
        <v>0.79877507253689928</v>
      </c>
    </row>
    <row r="40" spans="1:6" x14ac:dyDescent="0.3">
      <c r="A40" s="34" t="s">
        <v>167</v>
      </c>
      <c r="B40" s="35">
        <v>4113.87</v>
      </c>
      <c r="C40" s="35">
        <v>1308</v>
      </c>
      <c r="D40" s="35">
        <v>3640.6</v>
      </c>
      <c r="E40" s="36">
        <f t="shared" si="0"/>
        <v>0.88495747313357009</v>
      </c>
      <c r="F40" s="36">
        <f t="shared" si="1"/>
        <v>2.7833333333333332</v>
      </c>
    </row>
    <row r="41" spans="1:6" x14ac:dyDescent="0.3">
      <c r="A41" s="34" t="s">
        <v>168</v>
      </c>
      <c r="B41" s="35">
        <v>4180.7700000000004</v>
      </c>
      <c r="C41" s="35">
        <v>8786</v>
      </c>
      <c r="D41" s="35">
        <v>4180.8</v>
      </c>
      <c r="E41" s="36">
        <f t="shared" si="0"/>
        <v>1.0000071757116511</v>
      </c>
      <c r="F41" s="36">
        <f t="shared" si="1"/>
        <v>0.47584793990439339</v>
      </c>
    </row>
    <row r="42" spans="1:6" x14ac:dyDescent="0.3">
      <c r="A42" s="47" t="s">
        <v>169</v>
      </c>
      <c r="B42" s="48">
        <f>SUBTOTAL(9,B45:B68)</f>
        <v>144036.47</v>
      </c>
      <c r="C42" s="48">
        <v>307235</v>
      </c>
      <c r="D42" s="48">
        <f>SUBTOTAL(9,D45:D68)</f>
        <v>271934.07999999996</v>
      </c>
      <c r="E42" s="49">
        <f t="shared" si="0"/>
        <v>1.8879529608022187</v>
      </c>
      <c r="F42" s="49">
        <f t="shared" si="1"/>
        <v>0.88510124172050697</v>
      </c>
    </row>
    <row r="43" spans="1:6" x14ac:dyDescent="0.3">
      <c r="A43" s="50" t="s">
        <v>156</v>
      </c>
      <c r="B43" s="51">
        <f>SUBTOTAL(9,B45:B68)</f>
        <v>144036.47</v>
      </c>
      <c r="C43" s="51">
        <v>307235</v>
      </c>
      <c r="D43" s="51">
        <f>SUBTOTAL(9,D45:D68)</f>
        <v>271934.07999999996</v>
      </c>
      <c r="E43" s="52">
        <f t="shared" si="0"/>
        <v>1.8879529608022187</v>
      </c>
      <c r="F43" s="52">
        <f t="shared" si="1"/>
        <v>0.88510124172050697</v>
      </c>
    </row>
    <row r="44" spans="1:6" x14ac:dyDescent="0.3">
      <c r="A44" s="53" t="s">
        <v>161</v>
      </c>
      <c r="B44" s="54">
        <f>SUBTOTAL(9,B45:B59)</f>
        <v>122055.83999999998</v>
      </c>
      <c r="C44" s="54">
        <v>171735</v>
      </c>
      <c r="D44" s="54">
        <f>SUBTOTAL(9,D45:D59)</f>
        <v>150060.54999999999</v>
      </c>
      <c r="E44" s="55">
        <f t="shared" si="0"/>
        <v>1.2294417866445391</v>
      </c>
      <c r="F44" s="55">
        <f t="shared" si="1"/>
        <v>0.87379130637319113</v>
      </c>
    </row>
    <row r="45" spans="1:6" x14ac:dyDescent="0.3">
      <c r="A45" s="34" t="s">
        <v>170</v>
      </c>
      <c r="B45" s="35"/>
      <c r="C45" s="35">
        <v>2120</v>
      </c>
      <c r="D45" s="35">
        <v>0</v>
      </c>
      <c r="E45" s="36" t="str">
        <f t="shared" si="0"/>
        <v>-</v>
      </c>
      <c r="F45" s="36">
        <f t="shared" si="1"/>
        <v>0</v>
      </c>
    </row>
    <row r="46" spans="1:6" x14ac:dyDescent="0.3">
      <c r="A46" s="34" t="s">
        <v>162</v>
      </c>
      <c r="B46" s="35">
        <v>2946.8</v>
      </c>
      <c r="C46" s="35">
        <v>7490</v>
      </c>
      <c r="D46" s="35">
        <v>9386.64</v>
      </c>
      <c r="E46" s="36">
        <f t="shared" si="0"/>
        <v>3.1853671779557482</v>
      </c>
      <c r="F46" s="36">
        <f t="shared" si="1"/>
        <v>1.2532229639519359</v>
      </c>
    </row>
    <row r="47" spans="1:6" x14ac:dyDescent="0.3">
      <c r="A47" s="34" t="s">
        <v>190</v>
      </c>
      <c r="B47" s="35">
        <v>45</v>
      </c>
      <c r="C47" s="35"/>
      <c r="D47" s="35"/>
      <c r="E47" s="36"/>
      <c r="F47" s="36"/>
    </row>
    <row r="48" spans="1:6" x14ac:dyDescent="0.3">
      <c r="A48" s="34" t="s">
        <v>171</v>
      </c>
      <c r="B48" s="35">
        <v>1203</v>
      </c>
      <c r="C48" s="35">
        <v>600</v>
      </c>
      <c r="D48" s="35">
        <v>2242</v>
      </c>
      <c r="E48" s="36">
        <f t="shared" si="0"/>
        <v>1.8636741479634247</v>
      </c>
      <c r="F48" s="36">
        <f t="shared" si="1"/>
        <v>3.7366666666666668</v>
      </c>
    </row>
    <row r="49" spans="1:6" x14ac:dyDescent="0.3">
      <c r="A49" s="34" t="s">
        <v>163</v>
      </c>
      <c r="B49" s="35">
        <v>2309.6999999999998</v>
      </c>
      <c r="C49" s="35">
        <v>2450</v>
      </c>
      <c r="D49" s="35">
        <v>3640.31</v>
      </c>
      <c r="E49" s="36">
        <f t="shared" si="0"/>
        <v>1.5760964627440794</v>
      </c>
      <c r="F49" s="36">
        <f t="shared" si="1"/>
        <v>1.4858408163265306</v>
      </c>
    </row>
    <row r="50" spans="1:6" x14ac:dyDescent="0.3">
      <c r="A50" s="34" t="s">
        <v>164</v>
      </c>
      <c r="B50" s="35">
        <v>933.66</v>
      </c>
      <c r="C50" s="35">
        <v>1300</v>
      </c>
      <c r="D50" s="35">
        <v>0</v>
      </c>
      <c r="E50" s="36">
        <f t="shared" si="0"/>
        <v>0</v>
      </c>
      <c r="F50" s="36">
        <f t="shared" si="1"/>
        <v>0</v>
      </c>
    </row>
    <row r="51" spans="1:6" x14ac:dyDescent="0.3">
      <c r="A51" s="34" t="s">
        <v>172</v>
      </c>
      <c r="B51" s="35">
        <v>36.1</v>
      </c>
      <c r="C51" s="35">
        <v>1050</v>
      </c>
      <c r="D51" s="35">
        <v>237.81</v>
      </c>
      <c r="E51" s="36">
        <f t="shared" si="0"/>
        <v>6.5875346260387806</v>
      </c>
      <c r="F51" s="36">
        <f t="shared" si="1"/>
        <v>0.22648571428571429</v>
      </c>
    </row>
    <row r="52" spans="1:6" x14ac:dyDescent="0.3">
      <c r="A52" s="34" t="s">
        <v>173</v>
      </c>
      <c r="B52" s="35">
        <v>0</v>
      </c>
      <c r="C52" s="35">
        <v>500</v>
      </c>
      <c r="D52" s="35">
        <v>305.06</v>
      </c>
      <c r="E52" s="36" t="str">
        <f t="shared" si="0"/>
        <v>-</v>
      </c>
      <c r="F52" s="36">
        <f t="shared" si="1"/>
        <v>0.61012</v>
      </c>
    </row>
    <row r="53" spans="1:6" x14ac:dyDescent="0.3">
      <c r="A53" s="34" t="s">
        <v>165</v>
      </c>
      <c r="B53" s="35">
        <v>1300</v>
      </c>
      <c r="C53" s="35">
        <v>2000</v>
      </c>
      <c r="D53" s="35">
        <v>2000</v>
      </c>
      <c r="E53" s="36">
        <f t="shared" si="0"/>
        <v>1.5384615384615385</v>
      </c>
      <c r="F53" s="36">
        <f t="shared" si="1"/>
        <v>1</v>
      </c>
    </row>
    <row r="54" spans="1:6" x14ac:dyDescent="0.3">
      <c r="A54" s="34" t="s">
        <v>166</v>
      </c>
      <c r="B54" s="35">
        <v>31272.9</v>
      </c>
      <c r="C54" s="35">
        <v>21300</v>
      </c>
      <c r="D54" s="35">
        <v>19003.75</v>
      </c>
      <c r="E54" s="36">
        <f t="shared" si="0"/>
        <v>0.60767469598278379</v>
      </c>
      <c r="F54" s="36">
        <f t="shared" si="1"/>
        <v>0.8921948356807512</v>
      </c>
    </row>
    <row r="55" spans="1:6" x14ac:dyDescent="0.3">
      <c r="A55" s="34" t="s">
        <v>174</v>
      </c>
      <c r="B55" s="35">
        <v>0</v>
      </c>
      <c r="C55" s="35">
        <v>9000</v>
      </c>
      <c r="D55" s="35">
        <v>5000</v>
      </c>
      <c r="E55" s="36" t="str">
        <f t="shared" si="0"/>
        <v>-</v>
      </c>
      <c r="F55" s="36">
        <f t="shared" si="1"/>
        <v>0.55555555555555558</v>
      </c>
    </row>
    <row r="56" spans="1:6" x14ac:dyDescent="0.3">
      <c r="A56" s="34" t="s">
        <v>168</v>
      </c>
      <c r="B56" s="35">
        <v>16000</v>
      </c>
      <c r="C56" s="35">
        <v>20000</v>
      </c>
      <c r="D56" s="35">
        <v>20255</v>
      </c>
      <c r="E56" s="36">
        <f t="shared" si="0"/>
        <v>1.2659374999999999</v>
      </c>
      <c r="F56" s="36">
        <f t="shared" si="1"/>
        <v>1.01275</v>
      </c>
    </row>
    <row r="57" spans="1:6" x14ac:dyDescent="0.3">
      <c r="A57" s="34" t="s">
        <v>175</v>
      </c>
      <c r="B57" s="35">
        <v>42934.52</v>
      </c>
      <c r="C57" s="35">
        <v>68965</v>
      </c>
      <c r="D57" s="35">
        <v>54164.91</v>
      </c>
      <c r="E57" s="36">
        <f t="shared" si="0"/>
        <v>1.2615701770975898</v>
      </c>
      <c r="F57" s="36">
        <f t="shared" si="1"/>
        <v>0.78539708547814113</v>
      </c>
    </row>
    <row r="58" spans="1:6" x14ac:dyDescent="0.3">
      <c r="A58" s="34" t="s">
        <v>176</v>
      </c>
      <c r="B58" s="35">
        <v>22721.9</v>
      </c>
      <c r="C58" s="35">
        <v>30360</v>
      </c>
      <c r="D58" s="35">
        <v>32226.14</v>
      </c>
      <c r="E58" s="36">
        <f t="shared" si="0"/>
        <v>1.4182854426786491</v>
      </c>
      <c r="F58" s="36">
        <f t="shared" si="1"/>
        <v>1.0614670619235838</v>
      </c>
    </row>
    <row r="59" spans="1:6" x14ac:dyDescent="0.3">
      <c r="A59" s="34" t="s">
        <v>177</v>
      </c>
      <c r="B59" s="35">
        <v>352.26</v>
      </c>
      <c r="C59" s="35">
        <v>4600</v>
      </c>
      <c r="D59" s="35">
        <v>1598.93</v>
      </c>
      <c r="E59" s="36">
        <f t="shared" si="0"/>
        <v>4.5390620564355872</v>
      </c>
      <c r="F59" s="36">
        <f t="shared" si="1"/>
        <v>0.34759347826086956</v>
      </c>
    </row>
    <row r="60" spans="1:6" x14ac:dyDescent="0.3">
      <c r="A60" s="53" t="s">
        <v>178</v>
      </c>
      <c r="B60" s="54">
        <f>SUBTOTAL(9,B61:B66)</f>
        <v>21980.63</v>
      </c>
      <c r="C60" s="54">
        <v>92700</v>
      </c>
      <c r="D60" s="54">
        <f>SUBTOTAL(9,D61:D66)</f>
        <v>79073.53</v>
      </c>
      <c r="E60" s="55">
        <f t="shared" ref="E60:E91" si="2">IF(B60&lt;&gt;0,D60/B60,"-")</f>
        <v>3.597418727306724</v>
      </c>
      <c r="F60" s="55">
        <f t="shared" ref="F60:F91" si="3">IF(C60&lt;&gt;0,D60/C60,"-")</f>
        <v>0.85300463861920173</v>
      </c>
    </row>
    <row r="61" spans="1:6" x14ac:dyDescent="0.3">
      <c r="A61" s="34" t="s">
        <v>179</v>
      </c>
      <c r="B61" s="35">
        <v>4964.9399999999996</v>
      </c>
      <c r="C61" s="35">
        <v>13100</v>
      </c>
      <c r="D61" s="35">
        <v>18861.28</v>
      </c>
      <c r="E61" s="36">
        <f t="shared" si="2"/>
        <v>3.7988938436315443</v>
      </c>
      <c r="F61" s="36">
        <f t="shared" si="3"/>
        <v>1.4397923664122136</v>
      </c>
    </row>
    <row r="62" spans="1:6" x14ac:dyDescent="0.3">
      <c r="A62" s="34" t="s">
        <v>180</v>
      </c>
      <c r="B62" s="35">
        <v>0</v>
      </c>
      <c r="C62" s="35">
        <v>10000</v>
      </c>
      <c r="D62" s="35">
        <v>9982.94</v>
      </c>
      <c r="E62" s="36" t="str">
        <f t="shared" si="2"/>
        <v>-</v>
      </c>
      <c r="F62" s="36">
        <f t="shared" si="3"/>
        <v>0.99829400000000001</v>
      </c>
    </row>
    <row r="63" spans="1:6" x14ac:dyDescent="0.3">
      <c r="A63" s="34" t="s">
        <v>181</v>
      </c>
      <c r="B63" s="35">
        <v>14035.06</v>
      </c>
      <c r="C63" s="35">
        <v>29100</v>
      </c>
      <c r="D63" s="35">
        <v>13541.99</v>
      </c>
      <c r="E63" s="36">
        <f t="shared" si="2"/>
        <v>0.96486869311566892</v>
      </c>
      <c r="F63" s="36">
        <f t="shared" si="3"/>
        <v>0.46536048109965633</v>
      </c>
    </row>
    <row r="64" spans="1:6" x14ac:dyDescent="0.3">
      <c r="A64" s="34" t="s">
        <v>182</v>
      </c>
      <c r="B64" s="35">
        <v>0</v>
      </c>
      <c r="C64" s="35">
        <v>25000</v>
      </c>
      <c r="D64" s="35">
        <v>21191.63</v>
      </c>
      <c r="E64" s="36" t="str">
        <f t="shared" si="2"/>
        <v>-</v>
      </c>
      <c r="F64" s="36">
        <f t="shared" si="3"/>
        <v>0.84766520000000001</v>
      </c>
    </row>
    <row r="65" spans="1:6" x14ac:dyDescent="0.3">
      <c r="A65" s="34" t="s">
        <v>183</v>
      </c>
      <c r="B65" s="35">
        <v>2000</v>
      </c>
      <c r="C65" s="35">
        <v>2000</v>
      </c>
      <c r="D65" s="35">
        <v>2000</v>
      </c>
      <c r="E65" s="36">
        <f t="shared" si="2"/>
        <v>1</v>
      </c>
      <c r="F65" s="36">
        <f t="shared" si="3"/>
        <v>1</v>
      </c>
    </row>
    <row r="66" spans="1:6" x14ac:dyDescent="0.3">
      <c r="A66" s="34" t="s">
        <v>184</v>
      </c>
      <c r="B66" s="35">
        <v>980.63</v>
      </c>
      <c r="C66" s="35">
        <v>13500</v>
      </c>
      <c r="D66" s="35">
        <v>13495.69</v>
      </c>
      <c r="E66" s="36">
        <f t="shared" si="2"/>
        <v>13.762265074492928</v>
      </c>
      <c r="F66" s="36">
        <f t="shared" si="3"/>
        <v>0.99968074074074076</v>
      </c>
    </row>
    <row r="67" spans="1:6" x14ac:dyDescent="0.3">
      <c r="A67" s="53" t="s">
        <v>185</v>
      </c>
      <c r="B67" s="54">
        <f>SUBTOTAL(9,B68:B68)</f>
        <v>0</v>
      </c>
      <c r="C67" s="54">
        <v>42800</v>
      </c>
      <c r="D67" s="54">
        <f>SUBTOTAL(9,D68:D68)</f>
        <v>42800</v>
      </c>
      <c r="E67" s="55" t="str">
        <f t="shared" si="2"/>
        <v>-</v>
      </c>
      <c r="F67" s="55">
        <f t="shared" si="3"/>
        <v>1</v>
      </c>
    </row>
    <row r="68" spans="1:6" x14ac:dyDescent="0.3">
      <c r="A68" s="34" t="s">
        <v>186</v>
      </c>
      <c r="B68" s="35">
        <v>0</v>
      </c>
      <c r="C68" s="35">
        <v>42800</v>
      </c>
      <c r="D68" s="35">
        <v>42800</v>
      </c>
      <c r="E68" s="36" t="str">
        <f t="shared" si="2"/>
        <v>-</v>
      </c>
      <c r="F68" s="36">
        <f t="shared" si="3"/>
        <v>1</v>
      </c>
    </row>
    <row r="69" spans="1:6" x14ac:dyDescent="0.3">
      <c r="A69" s="47" t="s">
        <v>187</v>
      </c>
      <c r="B69" s="48">
        <f>SUBTOTAL(9,B72:B133)</f>
        <v>398025.27</v>
      </c>
      <c r="C69" s="48">
        <v>381112.54</v>
      </c>
      <c r="D69" s="48">
        <f>SUBTOTAL(9,D72:D133)</f>
        <v>421471.69000000012</v>
      </c>
      <c r="E69" s="49">
        <f t="shared" si="2"/>
        <v>1.0589068628733047</v>
      </c>
      <c r="F69" s="49">
        <f t="shared" si="3"/>
        <v>1.1058982472736272</v>
      </c>
    </row>
    <row r="70" spans="1:6" x14ac:dyDescent="0.3">
      <c r="A70" s="50" t="s">
        <v>188</v>
      </c>
      <c r="B70" s="51">
        <f>SUBTOTAL(9,B72:B77)</f>
        <v>30029.54</v>
      </c>
      <c r="C70" s="51">
        <v>54554.5</v>
      </c>
      <c r="D70" s="51">
        <f>SUBTOTAL(9,D72:D77)</f>
        <v>25102.65</v>
      </c>
      <c r="E70" s="52">
        <f t="shared" si="2"/>
        <v>0.83593188573651145</v>
      </c>
      <c r="F70" s="52">
        <f t="shared" si="3"/>
        <v>0.46013894362518221</v>
      </c>
    </row>
    <row r="71" spans="1:6" x14ac:dyDescent="0.3">
      <c r="A71" s="53" t="s">
        <v>161</v>
      </c>
      <c r="B71" s="54">
        <f>SUBTOTAL(9,B72:B77)</f>
        <v>30029.54</v>
      </c>
      <c r="C71" s="54">
        <v>54554.5</v>
      </c>
      <c r="D71" s="54">
        <f>SUBTOTAL(9,D72:D77)</f>
        <v>25102.65</v>
      </c>
      <c r="E71" s="55">
        <f t="shared" si="2"/>
        <v>0.83593188573651145</v>
      </c>
      <c r="F71" s="55">
        <f t="shared" si="3"/>
        <v>0.46013894362518221</v>
      </c>
    </row>
    <row r="72" spans="1:6" x14ac:dyDescent="0.3">
      <c r="A72" s="34" t="s">
        <v>162</v>
      </c>
      <c r="B72" s="35">
        <v>0</v>
      </c>
      <c r="C72" s="35">
        <v>400</v>
      </c>
      <c r="D72" s="35">
        <v>2255.9</v>
      </c>
      <c r="E72" s="36" t="str">
        <f t="shared" si="2"/>
        <v>-</v>
      </c>
      <c r="F72" s="36">
        <f t="shared" si="3"/>
        <v>5.6397500000000003</v>
      </c>
    </row>
    <row r="73" spans="1:6" x14ac:dyDescent="0.3">
      <c r="A73" s="34" t="s">
        <v>171</v>
      </c>
      <c r="B73" s="35">
        <v>0</v>
      </c>
      <c r="C73" s="35">
        <v>354.5</v>
      </c>
      <c r="D73" s="35">
        <v>354.5</v>
      </c>
      <c r="E73" s="36" t="str">
        <f t="shared" si="2"/>
        <v>-</v>
      </c>
      <c r="F73" s="36">
        <f t="shared" si="3"/>
        <v>1</v>
      </c>
    </row>
    <row r="74" spans="1:6" x14ac:dyDescent="0.3">
      <c r="A74" s="34" t="s">
        <v>163</v>
      </c>
      <c r="B74" s="35">
        <v>0</v>
      </c>
      <c r="C74" s="35"/>
      <c r="D74" s="35">
        <v>0</v>
      </c>
      <c r="E74" s="36" t="str">
        <f t="shared" si="2"/>
        <v>-</v>
      </c>
      <c r="F74" s="36" t="str">
        <f t="shared" si="3"/>
        <v>-</v>
      </c>
    </row>
    <row r="75" spans="1:6" x14ac:dyDescent="0.3">
      <c r="A75" s="34" t="s">
        <v>165</v>
      </c>
      <c r="B75" s="35">
        <v>0</v>
      </c>
      <c r="C75" s="35">
        <v>1800</v>
      </c>
      <c r="D75" s="35">
        <v>0</v>
      </c>
      <c r="E75" s="36" t="str">
        <f t="shared" si="2"/>
        <v>-</v>
      </c>
      <c r="F75" s="36">
        <f t="shared" si="3"/>
        <v>0</v>
      </c>
    </row>
    <row r="76" spans="1:6" x14ac:dyDescent="0.3">
      <c r="A76" s="34" t="s">
        <v>174</v>
      </c>
      <c r="B76" s="35">
        <v>22556.87</v>
      </c>
      <c r="C76" s="35">
        <v>50000</v>
      </c>
      <c r="D76" s="69">
        <v>16980.57</v>
      </c>
      <c r="E76" s="36">
        <f t="shared" si="2"/>
        <v>0.75278928326492112</v>
      </c>
      <c r="F76" s="36">
        <f t="shared" si="3"/>
        <v>0.33961140000000001</v>
      </c>
    </row>
    <row r="77" spans="1:6" x14ac:dyDescent="0.3">
      <c r="A77" s="34" t="s">
        <v>175</v>
      </c>
      <c r="B77" s="35">
        <v>7472.67</v>
      </c>
      <c r="C77" s="35">
        <v>2000</v>
      </c>
      <c r="D77" s="35">
        <v>5511.68</v>
      </c>
      <c r="E77" s="36">
        <f t="shared" si="2"/>
        <v>0.73757840236488437</v>
      </c>
      <c r="F77" s="36">
        <f t="shared" si="3"/>
        <v>2.7558400000000001</v>
      </c>
    </row>
    <row r="78" spans="1:6" x14ac:dyDescent="0.3">
      <c r="A78" s="50" t="s">
        <v>189</v>
      </c>
      <c r="B78" s="51">
        <f>SUBTOTAL(9,B80:B122)</f>
        <v>365355.76</v>
      </c>
      <c r="C78" s="51">
        <v>297691.25</v>
      </c>
      <c r="D78" s="51">
        <f>SUBTOTAL(9,D80:D122)</f>
        <v>371970.0400000001</v>
      </c>
      <c r="E78" s="52">
        <f t="shared" si="2"/>
        <v>1.0181036696944372</v>
      </c>
      <c r="F78" s="52">
        <f t="shared" si="3"/>
        <v>1.249516201769451</v>
      </c>
    </row>
    <row r="79" spans="1:6" x14ac:dyDescent="0.3">
      <c r="A79" s="53" t="s">
        <v>157</v>
      </c>
      <c r="B79" s="54">
        <f>SUBTOTAL(9,B80:B82)</f>
        <v>19813.68</v>
      </c>
      <c r="C79" s="54">
        <v>10240</v>
      </c>
      <c r="D79" s="54">
        <f>SUBTOTAL(9,D80:D82)</f>
        <v>0</v>
      </c>
      <c r="E79" s="55">
        <f t="shared" si="2"/>
        <v>0</v>
      </c>
      <c r="F79" s="55">
        <f t="shared" si="3"/>
        <v>0</v>
      </c>
    </row>
    <row r="80" spans="1:6" x14ac:dyDescent="0.3">
      <c r="A80" s="34" t="s">
        <v>158</v>
      </c>
      <c r="B80" s="35">
        <v>12935.83</v>
      </c>
      <c r="C80" s="35">
        <v>5000</v>
      </c>
      <c r="D80" s="35">
        <v>0</v>
      </c>
      <c r="E80" s="36">
        <f t="shared" si="2"/>
        <v>0</v>
      </c>
      <c r="F80" s="36">
        <f t="shared" si="3"/>
        <v>0</v>
      </c>
    </row>
    <row r="81" spans="1:6" x14ac:dyDescent="0.3">
      <c r="A81" s="34" t="s">
        <v>159</v>
      </c>
      <c r="B81" s="35">
        <v>4743.43</v>
      </c>
      <c r="C81" s="35">
        <v>4240</v>
      </c>
      <c r="D81" s="35">
        <v>0</v>
      </c>
      <c r="E81" s="36">
        <f t="shared" si="2"/>
        <v>0</v>
      </c>
      <c r="F81" s="36">
        <f t="shared" si="3"/>
        <v>0</v>
      </c>
    </row>
    <row r="82" spans="1:6" x14ac:dyDescent="0.3">
      <c r="A82" s="34" t="s">
        <v>160</v>
      </c>
      <c r="B82" s="35">
        <v>2134.42</v>
      </c>
      <c r="C82" s="35">
        <v>1000</v>
      </c>
      <c r="D82" s="35">
        <v>0</v>
      </c>
      <c r="E82" s="36">
        <f t="shared" si="2"/>
        <v>0</v>
      </c>
      <c r="F82" s="36">
        <f t="shared" si="3"/>
        <v>0</v>
      </c>
    </row>
    <row r="83" spans="1:6" x14ac:dyDescent="0.3">
      <c r="A83" s="53" t="s">
        <v>161</v>
      </c>
      <c r="B83" s="54">
        <f>SUBTOTAL(9,B84:B108)</f>
        <v>314795.54999999993</v>
      </c>
      <c r="C83" s="54">
        <v>271431.25</v>
      </c>
      <c r="D83" s="54">
        <f>SUBTOTAL(9,D84:D108)</f>
        <v>363842.52000000008</v>
      </c>
      <c r="E83" s="55">
        <f t="shared" si="2"/>
        <v>1.1558057920450278</v>
      </c>
      <c r="F83" s="55">
        <f t="shared" si="3"/>
        <v>1.340459213889337</v>
      </c>
    </row>
    <row r="84" spans="1:6" x14ac:dyDescent="0.3">
      <c r="A84" s="34" t="s">
        <v>170</v>
      </c>
      <c r="B84" s="35">
        <v>17614.28</v>
      </c>
      <c r="C84" s="35">
        <v>15000</v>
      </c>
      <c r="D84" s="35">
        <v>19965.689999999999</v>
      </c>
      <c r="E84" s="36">
        <f t="shared" si="2"/>
        <v>1.1334945283031721</v>
      </c>
      <c r="F84" s="36">
        <f t="shared" si="3"/>
        <v>1.331046</v>
      </c>
    </row>
    <row r="85" spans="1:6" x14ac:dyDescent="0.3">
      <c r="A85" s="34" t="s">
        <v>162</v>
      </c>
      <c r="B85" s="35">
        <v>3647.75</v>
      </c>
      <c r="C85" s="35">
        <v>21410</v>
      </c>
      <c r="D85" s="35">
        <v>4095.72</v>
      </c>
      <c r="E85" s="36">
        <f t="shared" si="2"/>
        <v>1.1228072099239257</v>
      </c>
      <c r="F85" s="36">
        <f t="shared" si="3"/>
        <v>0.19129939280709948</v>
      </c>
    </row>
    <row r="86" spans="1:6" x14ac:dyDescent="0.3">
      <c r="A86" s="34" t="s">
        <v>190</v>
      </c>
      <c r="B86" s="35">
        <v>1983.78</v>
      </c>
      <c r="C86" s="35">
        <v>5040</v>
      </c>
      <c r="D86" s="35">
        <v>3642.75</v>
      </c>
      <c r="E86" s="36">
        <f t="shared" si="2"/>
        <v>1.8362671263950641</v>
      </c>
      <c r="F86" s="36">
        <f t="shared" si="3"/>
        <v>0.72276785714285718</v>
      </c>
    </row>
    <row r="87" spans="1:6" x14ac:dyDescent="0.3">
      <c r="A87" s="34" t="s">
        <v>171</v>
      </c>
      <c r="B87" s="35">
        <v>2991.3</v>
      </c>
      <c r="C87" s="35">
        <v>5000</v>
      </c>
      <c r="D87" s="35">
        <v>6349.3</v>
      </c>
      <c r="E87" s="36">
        <f t="shared" si="2"/>
        <v>2.1225888409721527</v>
      </c>
      <c r="F87" s="36">
        <f t="shared" si="3"/>
        <v>1.26986</v>
      </c>
    </row>
    <row r="88" spans="1:6" x14ac:dyDescent="0.3">
      <c r="A88" s="34" t="s">
        <v>163</v>
      </c>
      <c r="B88" s="35">
        <v>14297.37</v>
      </c>
      <c r="C88" s="35">
        <v>12000</v>
      </c>
      <c r="D88" s="35">
        <v>13429.08</v>
      </c>
      <c r="E88" s="36">
        <f t="shared" si="2"/>
        <v>0.93926925021874652</v>
      </c>
      <c r="F88" s="36">
        <f t="shared" si="3"/>
        <v>1.1190899999999999</v>
      </c>
    </row>
    <row r="89" spans="1:6" x14ac:dyDescent="0.3">
      <c r="A89" s="34" t="s">
        <v>164</v>
      </c>
      <c r="B89" s="35">
        <v>5199.0200000000004</v>
      </c>
      <c r="C89" s="35">
        <v>10000</v>
      </c>
      <c r="D89" s="35">
        <v>4525.8900000000003</v>
      </c>
      <c r="E89" s="36">
        <f t="shared" si="2"/>
        <v>0.87052752249462395</v>
      </c>
      <c r="F89" s="36">
        <f t="shared" si="3"/>
        <v>0.45258900000000002</v>
      </c>
    </row>
    <row r="90" spans="1:6" x14ac:dyDescent="0.3">
      <c r="A90" s="34" t="s">
        <v>172</v>
      </c>
      <c r="B90" s="35">
        <v>13156.35</v>
      </c>
      <c r="C90" s="35">
        <v>5000</v>
      </c>
      <c r="D90" s="35">
        <v>6793.3</v>
      </c>
      <c r="E90" s="36">
        <f t="shared" si="2"/>
        <v>0.51635141965666764</v>
      </c>
      <c r="F90" s="36">
        <f t="shared" si="3"/>
        <v>1.35866</v>
      </c>
    </row>
    <row r="91" spans="1:6" x14ac:dyDescent="0.3">
      <c r="A91" s="34" t="s">
        <v>173</v>
      </c>
      <c r="B91" s="35">
        <v>4428.07</v>
      </c>
      <c r="C91" s="35">
        <v>10000</v>
      </c>
      <c r="D91" s="35">
        <v>8869.9699999999993</v>
      </c>
      <c r="E91" s="36">
        <f t="shared" si="2"/>
        <v>2.0031232568590829</v>
      </c>
      <c r="F91" s="36">
        <f t="shared" si="3"/>
        <v>0.88699699999999992</v>
      </c>
    </row>
    <row r="92" spans="1:6" x14ac:dyDescent="0.3">
      <c r="A92" s="34" t="s">
        <v>191</v>
      </c>
      <c r="B92" s="35">
        <v>4272.12</v>
      </c>
      <c r="C92" s="35">
        <v>1500</v>
      </c>
      <c r="D92" s="35">
        <v>1104.68</v>
      </c>
      <c r="E92" s="36">
        <f t="shared" ref="E92:E128" si="4">IF(B92&lt;&gt;0,D92/B92,"-")</f>
        <v>0.25857887887044373</v>
      </c>
      <c r="F92" s="36">
        <f t="shared" ref="F92:F128" si="5">IF(C92&lt;&gt;0,D92/C92,"-")</f>
        <v>0.7364533333333334</v>
      </c>
    </row>
    <row r="93" spans="1:6" x14ac:dyDescent="0.3">
      <c r="A93" s="34" t="s">
        <v>165</v>
      </c>
      <c r="B93" s="35">
        <v>5366.22</v>
      </c>
      <c r="C93" s="35">
        <v>10000</v>
      </c>
      <c r="D93" s="35">
        <v>4740.8</v>
      </c>
      <c r="E93" s="36">
        <f t="shared" si="4"/>
        <v>0.88345241156717391</v>
      </c>
      <c r="F93" s="36">
        <f t="shared" si="5"/>
        <v>0.47408</v>
      </c>
    </row>
    <row r="94" spans="1:6" x14ac:dyDescent="0.3">
      <c r="A94" s="34" t="s">
        <v>166</v>
      </c>
      <c r="B94" s="35">
        <v>25986.57</v>
      </c>
      <c r="C94" s="35">
        <v>50000</v>
      </c>
      <c r="D94" s="35">
        <v>60029.86</v>
      </c>
      <c r="E94" s="36">
        <f t="shared" si="4"/>
        <v>2.310033990634393</v>
      </c>
      <c r="F94" s="36">
        <f t="shared" si="5"/>
        <v>1.2005972</v>
      </c>
    </row>
    <row r="95" spans="1:6" x14ac:dyDescent="0.3">
      <c r="A95" s="34" t="s">
        <v>174</v>
      </c>
      <c r="B95" s="35">
        <v>7852.5</v>
      </c>
      <c r="C95" s="35">
        <v>16500</v>
      </c>
      <c r="D95" s="35">
        <v>29133.05</v>
      </c>
      <c r="E95" s="36">
        <f t="shared" si="4"/>
        <v>3.7100350206940464</v>
      </c>
      <c r="F95" s="36">
        <f t="shared" si="5"/>
        <v>1.765639393939394</v>
      </c>
    </row>
    <row r="96" spans="1:6" x14ac:dyDescent="0.3">
      <c r="A96" s="34" t="s">
        <v>167</v>
      </c>
      <c r="B96" s="35">
        <v>225</v>
      </c>
      <c r="C96" s="35">
        <v>81.25</v>
      </c>
      <c r="D96" s="35">
        <v>2606.25</v>
      </c>
      <c r="E96" s="36">
        <f t="shared" si="4"/>
        <v>11.583333333333334</v>
      </c>
      <c r="F96" s="36">
        <f t="shared" si="5"/>
        <v>32.07692307692308</v>
      </c>
    </row>
    <row r="97" spans="1:6" x14ac:dyDescent="0.3">
      <c r="A97" s="34" t="s">
        <v>168</v>
      </c>
      <c r="B97" s="35">
        <v>8452.2999999999993</v>
      </c>
      <c r="C97" s="35">
        <v>8500</v>
      </c>
      <c r="D97" s="35">
        <v>18170.95</v>
      </c>
      <c r="E97" s="36">
        <f t="shared" si="4"/>
        <v>2.14982312506655</v>
      </c>
      <c r="F97" s="36">
        <f t="shared" si="5"/>
        <v>2.137758823529412</v>
      </c>
    </row>
    <row r="98" spans="1:6" x14ac:dyDescent="0.3">
      <c r="A98" s="34" t="s">
        <v>205</v>
      </c>
      <c r="B98" s="35">
        <v>55.41</v>
      </c>
      <c r="C98" s="35"/>
      <c r="D98" s="35"/>
      <c r="E98" s="36"/>
      <c r="F98" s="36"/>
    </row>
    <row r="99" spans="1:6" x14ac:dyDescent="0.3">
      <c r="A99" s="34" t="s">
        <v>175</v>
      </c>
      <c r="B99" s="35">
        <v>146494.31</v>
      </c>
      <c r="C99" s="35">
        <v>60000</v>
      </c>
      <c r="D99" s="35">
        <v>122492.84</v>
      </c>
      <c r="E99" s="36">
        <f t="shared" si="4"/>
        <v>0.83616107683636309</v>
      </c>
      <c r="F99" s="36">
        <f t="shared" si="5"/>
        <v>2.0415473333333334</v>
      </c>
    </row>
    <row r="100" spans="1:6" x14ac:dyDescent="0.3">
      <c r="A100" s="34" t="s">
        <v>192</v>
      </c>
      <c r="B100" s="35">
        <v>5315.6</v>
      </c>
      <c r="C100" s="35">
        <v>3000</v>
      </c>
      <c r="D100" s="35">
        <v>8277.39</v>
      </c>
      <c r="E100" s="36">
        <f t="shared" si="4"/>
        <v>1.5571882760177589</v>
      </c>
      <c r="F100" s="36">
        <f t="shared" si="5"/>
        <v>2.7591299999999999</v>
      </c>
    </row>
    <row r="101" spans="1:6" x14ac:dyDescent="0.3">
      <c r="A101" s="34" t="s">
        <v>176</v>
      </c>
      <c r="B101" s="35">
        <v>25651.57</v>
      </c>
      <c r="C101" s="35">
        <v>15000</v>
      </c>
      <c r="D101" s="35">
        <v>30753.84</v>
      </c>
      <c r="E101" s="36">
        <f t="shared" si="4"/>
        <v>1.1989067335839483</v>
      </c>
      <c r="F101" s="36">
        <f t="shared" si="5"/>
        <v>2.0502560000000001</v>
      </c>
    </row>
    <row r="102" spans="1:6" x14ac:dyDescent="0.3">
      <c r="A102" s="34" t="s">
        <v>177</v>
      </c>
      <c r="B102" s="35">
        <v>6289.08</v>
      </c>
      <c r="C102" s="35">
        <v>8000</v>
      </c>
      <c r="D102" s="35">
        <v>2604.3000000000002</v>
      </c>
      <c r="E102" s="36">
        <f t="shared" si="4"/>
        <v>0.41409872350168869</v>
      </c>
      <c r="F102" s="36">
        <f t="shared" si="5"/>
        <v>0.32553750000000004</v>
      </c>
    </row>
    <row r="103" spans="1:6" x14ac:dyDescent="0.3">
      <c r="A103" s="34" t="s">
        <v>193</v>
      </c>
      <c r="B103" s="35">
        <v>2095.48</v>
      </c>
      <c r="C103" s="35">
        <v>2000</v>
      </c>
      <c r="D103" s="35">
        <v>2040.26</v>
      </c>
      <c r="E103" s="36">
        <f t="shared" si="4"/>
        <v>0.9736480424532804</v>
      </c>
      <c r="F103" s="36">
        <f t="shared" si="5"/>
        <v>1.02013</v>
      </c>
    </row>
    <row r="104" spans="1:6" x14ac:dyDescent="0.3">
      <c r="A104" s="34" t="s">
        <v>194</v>
      </c>
      <c r="B104" s="35">
        <v>6403.01</v>
      </c>
      <c r="C104" s="35">
        <v>7000</v>
      </c>
      <c r="D104" s="35">
        <v>8249.6200000000008</v>
      </c>
      <c r="E104" s="36">
        <f t="shared" si="4"/>
        <v>1.2883971757033021</v>
      </c>
      <c r="F104" s="36">
        <f t="shared" si="5"/>
        <v>1.178517142857143</v>
      </c>
    </row>
    <row r="105" spans="1:6" x14ac:dyDescent="0.3">
      <c r="A105" s="34" t="s">
        <v>195</v>
      </c>
      <c r="B105" s="35">
        <v>735</v>
      </c>
      <c r="C105" s="35">
        <v>2000</v>
      </c>
      <c r="D105" s="35">
        <v>1349.16</v>
      </c>
      <c r="E105" s="36">
        <f t="shared" si="4"/>
        <v>1.8355918367346939</v>
      </c>
      <c r="F105" s="36">
        <f t="shared" si="5"/>
        <v>0.67458000000000007</v>
      </c>
    </row>
    <row r="106" spans="1:6" x14ac:dyDescent="0.3">
      <c r="A106" s="34" t="s">
        <v>196</v>
      </c>
      <c r="B106" s="35">
        <v>5114.17</v>
      </c>
      <c r="C106" s="35">
        <v>4000</v>
      </c>
      <c r="D106" s="35">
        <v>3918.84</v>
      </c>
      <c r="E106" s="36">
        <f t="shared" si="4"/>
        <v>0.76627096870068845</v>
      </c>
      <c r="F106" s="36">
        <f t="shared" si="5"/>
        <v>0.97971000000000008</v>
      </c>
    </row>
    <row r="107" spans="1:6" x14ac:dyDescent="0.3">
      <c r="A107" s="34" t="s">
        <v>197</v>
      </c>
      <c r="B107" s="35">
        <v>733.29</v>
      </c>
      <c r="C107" s="35">
        <v>400</v>
      </c>
      <c r="D107" s="35">
        <v>195.2</v>
      </c>
      <c r="E107" s="36">
        <f t="shared" si="4"/>
        <v>0.26619754803692947</v>
      </c>
      <c r="F107" s="36">
        <f t="shared" si="5"/>
        <v>0.48799999999999999</v>
      </c>
    </row>
    <row r="108" spans="1:6" x14ac:dyDescent="0.3">
      <c r="A108" s="34" t="s">
        <v>198</v>
      </c>
      <c r="B108" s="35">
        <v>436</v>
      </c>
      <c r="C108" s="35"/>
      <c r="D108" s="35">
        <v>503.78</v>
      </c>
      <c r="E108" s="36">
        <f t="shared" si="4"/>
        <v>1.1554587155963303</v>
      </c>
      <c r="F108" s="36" t="str">
        <f t="shared" si="5"/>
        <v>-</v>
      </c>
    </row>
    <row r="109" spans="1:6" x14ac:dyDescent="0.3">
      <c r="A109" s="53" t="s">
        <v>199</v>
      </c>
      <c r="B109" s="54">
        <f>SUBTOTAL(9,B110:B112)</f>
        <v>11445.789999999999</v>
      </c>
      <c r="C109" s="54">
        <v>1520</v>
      </c>
      <c r="D109" s="54">
        <f>SUBTOTAL(9,D110:D112)</f>
        <v>2736.52</v>
      </c>
      <c r="E109" s="55">
        <f t="shared" si="4"/>
        <v>0.23908528812777452</v>
      </c>
      <c r="F109" s="55">
        <f t="shared" si="5"/>
        <v>1.8003421052631579</v>
      </c>
    </row>
    <row r="110" spans="1:6" x14ac:dyDescent="0.3">
      <c r="A110" s="34" t="s">
        <v>200</v>
      </c>
      <c r="B110" s="35">
        <v>2689.78</v>
      </c>
      <c r="C110" s="35">
        <v>1500</v>
      </c>
      <c r="D110" s="35">
        <v>2725.15</v>
      </c>
      <c r="E110" s="36">
        <f t="shared" si="4"/>
        <v>1.0131497743309861</v>
      </c>
      <c r="F110" s="36">
        <f t="shared" si="5"/>
        <v>1.8167666666666666</v>
      </c>
    </row>
    <row r="111" spans="1:6" x14ac:dyDescent="0.3">
      <c r="A111" s="34" t="s">
        <v>207</v>
      </c>
      <c r="B111" s="35">
        <v>23.05</v>
      </c>
      <c r="C111" s="35"/>
      <c r="D111" s="35"/>
      <c r="E111" s="36"/>
      <c r="F111" s="36"/>
    </row>
    <row r="112" spans="1:6" x14ac:dyDescent="0.3">
      <c r="A112" s="34" t="s">
        <v>201</v>
      </c>
      <c r="B112" s="35">
        <v>8732.9599999999991</v>
      </c>
      <c r="C112" s="35">
        <v>20</v>
      </c>
      <c r="D112" s="35">
        <v>11.37</v>
      </c>
      <c r="E112" s="36">
        <f t="shared" si="4"/>
        <v>1.3019640534251847E-3</v>
      </c>
      <c r="F112" s="36">
        <f t="shared" si="5"/>
        <v>0.56850000000000001</v>
      </c>
    </row>
    <row r="113" spans="1:6" x14ac:dyDescent="0.3">
      <c r="A113" s="56" t="s">
        <v>206</v>
      </c>
      <c r="B113" s="58">
        <v>330</v>
      </c>
      <c r="C113" s="58"/>
      <c r="D113" s="58"/>
      <c r="E113" s="59"/>
      <c r="F113" s="59"/>
    </row>
    <row r="114" spans="1:6" x14ac:dyDescent="0.3">
      <c r="A114" s="57" t="s">
        <v>208</v>
      </c>
      <c r="B114" s="35"/>
      <c r="C114" s="35"/>
      <c r="D114" s="35"/>
      <c r="E114" s="36"/>
      <c r="F114" s="36"/>
    </row>
    <row r="115" spans="1:6" x14ac:dyDescent="0.3">
      <c r="A115" s="53" t="s">
        <v>178</v>
      </c>
      <c r="B115" s="54">
        <f>SUBTOTAL(9,B116:B120)</f>
        <v>16795.740000000002</v>
      </c>
      <c r="C115" s="54">
        <v>4500</v>
      </c>
      <c r="D115" s="54">
        <f>SUBTOTAL(9,D116:D119)</f>
        <v>2763.44</v>
      </c>
      <c r="E115" s="55">
        <f t="shared" si="4"/>
        <v>0.16453219685467863</v>
      </c>
      <c r="F115" s="55">
        <f t="shared" si="5"/>
        <v>0.61409777777777774</v>
      </c>
    </row>
    <row r="116" spans="1:6" x14ac:dyDescent="0.3">
      <c r="A116" s="34" t="s">
        <v>179</v>
      </c>
      <c r="B116" s="35">
        <v>3985.43</v>
      </c>
      <c r="C116" s="35">
        <v>2000</v>
      </c>
      <c r="D116" s="35">
        <v>882.66</v>
      </c>
      <c r="E116" s="36">
        <f t="shared" si="4"/>
        <v>0.22147171070624752</v>
      </c>
      <c r="F116" s="36">
        <f t="shared" si="5"/>
        <v>0.44133</v>
      </c>
    </row>
    <row r="117" spans="1:6" x14ac:dyDescent="0.3">
      <c r="A117" s="34" t="s">
        <v>180</v>
      </c>
      <c r="B117" s="35">
        <v>0</v>
      </c>
      <c r="C117" s="35"/>
      <c r="D117" s="35">
        <v>1200</v>
      </c>
      <c r="E117" s="36" t="str">
        <f t="shared" si="4"/>
        <v>-</v>
      </c>
      <c r="F117" s="36" t="str">
        <f t="shared" si="5"/>
        <v>-</v>
      </c>
    </row>
    <row r="118" spans="1:6" x14ac:dyDescent="0.3">
      <c r="A118" s="34" t="s">
        <v>181</v>
      </c>
      <c r="B118" s="35">
        <v>12330.94</v>
      </c>
      <c r="C118" s="35">
        <v>2000</v>
      </c>
      <c r="D118" s="35">
        <v>320.63</v>
      </c>
      <c r="E118" s="36">
        <f t="shared" si="4"/>
        <v>2.6002072834674404E-2</v>
      </c>
      <c r="F118" s="36">
        <f t="shared" si="5"/>
        <v>0.16031499999999999</v>
      </c>
    </row>
    <row r="119" spans="1:6" x14ac:dyDescent="0.3">
      <c r="A119" s="34" t="s">
        <v>183</v>
      </c>
      <c r="B119" s="35">
        <v>279.37</v>
      </c>
      <c r="C119" s="35">
        <v>500</v>
      </c>
      <c r="D119" s="35">
        <v>360.15</v>
      </c>
      <c r="E119" s="36">
        <f t="shared" si="4"/>
        <v>1.2891505888248558</v>
      </c>
      <c r="F119" s="36">
        <f t="shared" si="5"/>
        <v>0.72029999999999994</v>
      </c>
    </row>
    <row r="120" spans="1:6" x14ac:dyDescent="0.3">
      <c r="A120" s="34" t="s">
        <v>209</v>
      </c>
      <c r="B120" s="35">
        <v>200</v>
      </c>
      <c r="C120" s="35"/>
      <c r="D120" s="35"/>
      <c r="E120" s="36"/>
      <c r="F120" s="36"/>
    </row>
    <row r="121" spans="1:6" x14ac:dyDescent="0.3">
      <c r="A121" s="53" t="s">
        <v>185</v>
      </c>
      <c r="B121" s="54">
        <f>SUBTOTAL(9,B122:B122)</f>
        <v>2175</v>
      </c>
      <c r="C121" s="54">
        <v>10000</v>
      </c>
      <c r="D121" s="54">
        <f>SUBTOTAL(9,D122:D122)</f>
        <v>2627.56</v>
      </c>
      <c r="E121" s="55">
        <f t="shared" si="4"/>
        <v>1.2080735632183908</v>
      </c>
      <c r="F121" s="55">
        <f t="shared" si="5"/>
        <v>0.26275599999999999</v>
      </c>
    </row>
    <row r="122" spans="1:6" x14ac:dyDescent="0.3">
      <c r="A122" s="34" t="s">
        <v>186</v>
      </c>
      <c r="B122" s="35">
        <v>2175</v>
      </c>
      <c r="C122" s="35">
        <v>10000</v>
      </c>
      <c r="D122" s="35">
        <v>2627.56</v>
      </c>
      <c r="E122" s="36">
        <f t="shared" si="4"/>
        <v>1.2080735632183908</v>
      </c>
      <c r="F122" s="36">
        <f t="shared" si="5"/>
        <v>0.26275599999999999</v>
      </c>
    </row>
    <row r="123" spans="1:6" x14ac:dyDescent="0.3">
      <c r="A123" s="50" t="s">
        <v>202</v>
      </c>
      <c r="B123" s="51">
        <f>SUBTOTAL(9,B125:B130)</f>
        <v>701.82</v>
      </c>
      <c r="C123" s="51">
        <v>28866.79</v>
      </c>
      <c r="D123" s="51">
        <f>SUBTOTAL(9,D125:D130)</f>
        <v>24399</v>
      </c>
      <c r="E123" s="52">
        <f t="shared" si="4"/>
        <v>34.765324442164655</v>
      </c>
      <c r="F123" s="52">
        <f t="shared" si="5"/>
        <v>0.84522733563378538</v>
      </c>
    </row>
    <row r="124" spans="1:6" x14ac:dyDescent="0.3">
      <c r="A124" s="53" t="s">
        <v>157</v>
      </c>
      <c r="B124" s="54">
        <f>SUBTOTAL(9,B125:B126)</f>
        <v>0</v>
      </c>
      <c r="C124" s="54">
        <v>21685.439999999999</v>
      </c>
      <c r="D124" s="54">
        <f>SUBTOTAL(9,D125:D126)</f>
        <v>20431.009999999998</v>
      </c>
      <c r="E124" s="55" t="str">
        <f t="shared" si="4"/>
        <v>-</v>
      </c>
      <c r="F124" s="55">
        <f t="shared" si="5"/>
        <v>0.94215335266427613</v>
      </c>
    </row>
    <row r="125" spans="1:6" x14ac:dyDescent="0.3">
      <c r="A125" s="34" t="s">
        <v>158</v>
      </c>
      <c r="B125" s="35">
        <v>0</v>
      </c>
      <c r="C125" s="35">
        <v>20459.04</v>
      </c>
      <c r="D125" s="35">
        <v>20431.009999999998</v>
      </c>
      <c r="E125" s="36" t="str">
        <f t="shared" si="4"/>
        <v>-</v>
      </c>
      <c r="F125" s="36">
        <f t="shared" si="5"/>
        <v>0.99862994549108841</v>
      </c>
    </row>
    <row r="126" spans="1:6" x14ac:dyDescent="0.3">
      <c r="A126" s="34" t="s">
        <v>160</v>
      </c>
      <c r="B126" s="35">
        <v>0</v>
      </c>
      <c r="C126" s="35">
        <v>1226.4000000000001</v>
      </c>
      <c r="D126" s="35">
        <v>0</v>
      </c>
      <c r="E126" s="36" t="str">
        <f t="shared" si="4"/>
        <v>-</v>
      </c>
      <c r="F126" s="36">
        <f t="shared" si="5"/>
        <v>0</v>
      </c>
    </row>
    <row r="127" spans="1:6" x14ac:dyDescent="0.3">
      <c r="A127" s="53" t="s">
        <v>161</v>
      </c>
      <c r="B127" s="54">
        <f>SUBTOTAL(9,B128:B130)</f>
        <v>701.82</v>
      </c>
      <c r="C127" s="54">
        <v>7181.35</v>
      </c>
      <c r="D127" s="54">
        <f>SUBTOTAL(9,D128:D130)</f>
        <v>3967.99</v>
      </c>
      <c r="E127" s="55">
        <f t="shared" si="4"/>
        <v>5.6538571143598064</v>
      </c>
      <c r="F127" s="55">
        <f t="shared" si="5"/>
        <v>0.55254095678389159</v>
      </c>
    </row>
    <row r="128" spans="1:6" x14ac:dyDescent="0.3">
      <c r="A128" s="34" t="s">
        <v>162</v>
      </c>
      <c r="B128" s="35">
        <v>0</v>
      </c>
      <c r="C128" s="35">
        <v>659.19</v>
      </c>
      <c r="D128" s="35">
        <v>1067.99</v>
      </c>
      <c r="E128" s="36" t="str">
        <f t="shared" si="4"/>
        <v>-</v>
      </c>
      <c r="F128" s="36">
        <f t="shared" si="5"/>
        <v>1.6201550387596897</v>
      </c>
    </row>
    <row r="129" spans="1:6" x14ac:dyDescent="0.3">
      <c r="A129" s="34" t="s">
        <v>175</v>
      </c>
      <c r="B129" s="35">
        <v>0</v>
      </c>
      <c r="C129" s="35">
        <v>4522.16</v>
      </c>
      <c r="D129" s="35">
        <v>535</v>
      </c>
      <c r="E129" s="36" t="str">
        <f t="shared" ref="E129:E133" si="6">IF(B129&lt;&gt;0,D129/B129,"-")</f>
        <v>-</v>
      </c>
      <c r="F129" s="36">
        <f t="shared" ref="F129:F134" si="7">IF(C129&lt;&gt;0,D129/C129,"-")</f>
        <v>0.1183062961062855</v>
      </c>
    </row>
    <row r="130" spans="1:6" x14ac:dyDescent="0.3">
      <c r="A130" s="34" t="s">
        <v>176</v>
      </c>
      <c r="B130" s="35">
        <v>701.82</v>
      </c>
      <c r="C130" s="35">
        <v>2000</v>
      </c>
      <c r="D130" s="35">
        <v>2365</v>
      </c>
      <c r="E130" s="36">
        <f t="shared" si="6"/>
        <v>3.3698099227722205</v>
      </c>
      <c r="F130" s="36">
        <f t="shared" si="7"/>
        <v>1.1825000000000001</v>
      </c>
    </row>
    <row r="131" spans="1:6" x14ac:dyDescent="0.3">
      <c r="A131" s="50" t="s">
        <v>203</v>
      </c>
      <c r="B131" s="51">
        <f>SUBTOTAL(9,B133:B133)</f>
        <v>1938.15</v>
      </c>
      <c r="C131" s="51">
        <v>0</v>
      </c>
      <c r="D131" s="51">
        <f>SUBTOTAL(9,D133:D133)</f>
        <v>0</v>
      </c>
      <c r="E131" s="52">
        <f t="shared" si="6"/>
        <v>0</v>
      </c>
      <c r="F131" s="52" t="str">
        <f t="shared" si="7"/>
        <v>-</v>
      </c>
    </row>
    <row r="132" spans="1:6" x14ac:dyDescent="0.3">
      <c r="A132" s="53" t="s">
        <v>161</v>
      </c>
      <c r="B132" s="54">
        <f>SUBTOTAL(9,B133:B133)</f>
        <v>1938.15</v>
      </c>
      <c r="C132" s="54">
        <v>0</v>
      </c>
      <c r="D132" s="54">
        <f>SUBTOTAL(9,D133:D133)</f>
        <v>0</v>
      </c>
      <c r="E132" s="55">
        <f t="shared" si="6"/>
        <v>0</v>
      </c>
      <c r="F132" s="55" t="str">
        <f t="shared" si="7"/>
        <v>-</v>
      </c>
    </row>
    <row r="133" spans="1:6" x14ac:dyDescent="0.3">
      <c r="A133" s="34" t="s">
        <v>162</v>
      </c>
      <c r="B133" s="35">
        <v>1938.15</v>
      </c>
      <c r="C133" s="35"/>
      <c r="D133" s="35">
        <v>0</v>
      </c>
      <c r="E133" s="36">
        <f t="shared" si="6"/>
        <v>0</v>
      </c>
      <c r="F133" s="36" t="str">
        <f t="shared" si="7"/>
        <v>-</v>
      </c>
    </row>
    <row r="134" spans="1:6" ht="20.100000000000001" customHeight="1" x14ac:dyDescent="0.3">
      <c r="A134" s="37" t="s">
        <v>59</v>
      </c>
      <c r="B134" s="38">
        <f>IFERROR(SUBTOTAL(9,B30:B133),0)</f>
        <v>1519020.4900000007</v>
      </c>
      <c r="C134" s="38">
        <v>1983078.54</v>
      </c>
      <c r="D134" s="38">
        <f>IFERROR(SUBTOTAL(9,D30:D133),0)</f>
        <v>1916309.27</v>
      </c>
      <c r="E134" s="39">
        <f>IF(B134&lt;&gt;0,D134/D134,"-")</f>
        <v>1</v>
      </c>
      <c r="F134" s="39">
        <f t="shared" si="7"/>
        <v>0.9663304964209839</v>
      </c>
    </row>
    <row r="135" spans="1:6" x14ac:dyDescent="0.3">
      <c r="E135" s="11"/>
      <c r="F135" s="11"/>
    </row>
  </sheetData>
  <mergeCells count="3">
    <mergeCell ref="A2:F2"/>
    <mergeCell ref="A1:F1"/>
    <mergeCell ref="A14:F14"/>
  </mergeCells>
  <pageMargins left="0.70866141732283505" right="0.70866141732283505" top="0.74803149606299202" bottom="0.74803149606299202" header="0.31496062992126" footer="0.31496062992126"/>
  <pageSetup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15</vt:i4>
      </vt:variant>
    </vt:vector>
  </HeadingPairs>
  <TitlesOfParts>
    <vt:vector size="19" baseType="lpstr">
      <vt:lpstr>Sažetak</vt:lpstr>
      <vt:lpstr>Račun prihoda i rashoda</vt:lpstr>
      <vt:lpstr>Račun financiranja</vt:lpstr>
      <vt:lpstr>Posebni dio</vt:lpstr>
      <vt:lpstr>Sažetak!__S0A_Master_DS__X</vt:lpstr>
      <vt:lpstr>Sažetak!__S0A_Naslov_DS__</vt:lpstr>
      <vt:lpstr>'Račun prihoda i rashoda'!__S1A_G01_DS__X</vt:lpstr>
      <vt:lpstr>'Račun prihoda i rashoda'!__S1A_G02_DS__X</vt:lpstr>
      <vt:lpstr>'Račun prihoda i rashoda'!__S1A_G03_DS__X</vt:lpstr>
      <vt:lpstr>'Račun prihoda i rashoda'!__S1A_Master_DS__X</vt:lpstr>
      <vt:lpstr>'Račun financiranja'!__S1A_Naslov_DS__</vt:lpstr>
      <vt:lpstr>'Račun prihoda i rashoda'!__S1A_Naslov_DS__</vt:lpstr>
      <vt:lpstr>'Posebni dio'!__S2A_G01_DS__X</vt:lpstr>
      <vt:lpstr>'Posebni dio'!__S2A_Master_DS__X</vt:lpstr>
      <vt:lpstr>'Posebni dio'!__S2A_Naslov_DS__</vt:lpstr>
      <vt:lpstr>Sažetak!S0A_Ver1</vt:lpstr>
      <vt:lpstr>'Račun financiranja'!S1A_RedoviSveuk</vt:lpstr>
      <vt:lpstr>'Račun prihoda i rashoda'!S1A_RedoviSveuk</vt:lpstr>
      <vt:lpstr>'Posebni dio'!S2A_RedoviSveuk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Neven Vlakić</cp:lastModifiedBy>
  <cp:lastPrinted>2026-03-24T12:04:36Z</cp:lastPrinted>
  <dcterms:created xsi:type="dcterms:W3CDTF">2026-03-05T14:01:17Z</dcterms:created>
  <dcterms:modified xsi:type="dcterms:W3CDTF">2026-04-09T06:23:34Z</dcterms:modified>
</cp:coreProperties>
</file>