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ransparentnost 09.2026.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E10" i="2" l="1"/>
  <c r="E90" i="2"/>
  <c r="E76" i="2" l="1"/>
  <c r="E75" i="2"/>
  <c r="E88" i="2" l="1"/>
  <c r="E86" i="2"/>
  <c r="E73" i="2"/>
  <c r="E68" i="2"/>
  <c r="E28" i="2"/>
  <c r="E30" i="2"/>
  <c r="E27" i="2"/>
  <c r="E31" i="2"/>
  <c r="E26" i="2"/>
  <c r="E25" i="2"/>
  <c r="E23" i="2"/>
  <c r="E62" i="2"/>
  <c r="E61" i="2"/>
  <c r="E59" i="2"/>
  <c r="E53" i="2"/>
  <c r="E51" i="2"/>
  <c r="E49" i="2"/>
  <c r="E52" i="2"/>
  <c r="E79" i="2" l="1"/>
  <c r="E80" i="2"/>
  <c r="E48" i="2"/>
  <c r="E44" i="2"/>
  <c r="E41" i="2"/>
  <c r="E33" i="2"/>
  <c r="E39" i="2"/>
  <c r="E37" i="2"/>
  <c r="E32" i="2"/>
  <c r="E18" i="2"/>
  <c r="E14" i="2"/>
  <c r="E8" i="2"/>
</calcChain>
</file>

<file path=xl/sharedStrings.xml><?xml version="1.0" encoding="utf-8"?>
<sst xmlns="http://schemas.openxmlformats.org/spreadsheetml/2006/main" count="404" uniqueCount="213">
  <si>
    <t>ARHEOLOŠKI MUZEJ ZADAR</t>
  </si>
  <si>
    <t xml:space="preserve">                                                                                                     Izvješće o trošenju sredstava</t>
  </si>
  <si>
    <t xml:space="preserve">Naziv primatelja </t>
  </si>
  <si>
    <t>OIB</t>
  </si>
  <si>
    <t xml:space="preserve">Sjedište </t>
  </si>
  <si>
    <t>Iznos</t>
  </si>
  <si>
    <t>Naziv konta</t>
  </si>
  <si>
    <t xml:space="preserve">Naziv isplatitelja </t>
  </si>
  <si>
    <t>Plaće za redovan rad</t>
  </si>
  <si>
    <t>Arheološki muzej Zadar</t>
  </si>
  <si>
    <t>Doprinosi za obvezno zdravstveno osiguranje</t>
  </si>
  <si>
    <t>Naknade za prijevoz, za rad na terenu i odvojeni život</t>
  </si>
  <si>
    <t>Službena putovanja</t>
  </si>
  <si>
    <t>E-STORE j.d.o.o.</t>
  </si>
  <si>
    <t>Uredski materijal i ostali materijalni rashodi</t>
  </si>
  <si>
    <t>DIREKT DVA j.d.o.o.</t>
  </si>
  <si>
    <t>HEP OPSKRBA d.o.o.</t>
  </si>
  <si>
    <t>Energija</t>
  </si>
  <si>
    <t>INA d.d.</t>
  </si>
  <si>
    <t xml:space="preserve">Usluge telefona ,pošte i prijevoza </t>
  </si>
  <si>
    <t>Usluge tekućeg i investicijskog održavanja</t>
  </si>
  <si>
    <t>LINK 2 d.o.o.</t>
  </si>
  <si>
    <t>MEDITERAN SECURITY d.o.o.</t>
  </si>
  <si>
    <t>Usluge promidžbe i informiranja</t>
  </si>
  <si>
    <t>VODOVOD d.o.o.</t>
  </si>
  <si>
    <t>Komunalne usluge</t>
  </si>
  <si>
    <t>REEM ELECTRONIC d.o.o.</t>
  </si>
  <si>
    <t>Zakupnine i najamnine</t>
  </si>
  <si>
    <t>Intelektualne i osobne usluge</t>
  </si>
  <si>
    <t>Računalne usluge</t>
  </si>
  <si>
    <t>PRIVREDNA BANKA ZAGREB</t>
  </si>
  <si>
    <t>ČISTOĆA d.o.o.</t>
  </si>
  <si>
    <t>TETRADA d.o.o.</t>
  </si>
  <si>
    <t>ZAGREB</t>
  </si>
  <si>
    <t>ZADAR</t>
  </si>
  <si>
    <t>SUTOMIŠĆICA</t>
  </si>
  <si>
    <t>Ostale usluge</t>
  </si>
  <si>
    <t>Pristojbe i naknade</t>
  </si>
  <si>
    <t>Bankarske usluge i usluge platnog prometa</t>
  </si>
  <si>
    <t>UDRUGA LANAC KRETANJA</t>
  </si>
  <si>
    <t>OPTIMUM d.o.o.</t>
  </si>
  <si>
    <t>NIN</t>
  </si>
  <si>
    <t>Seminari, savjetovanja, simpoziji</t>
  </si>
  <si>
    <t>Naknada za korištenje privatnog automobila u službene svrhe</t>
  </si>
  <si>
    <t>PEVEX d.d.</t>
  </si>
  <si>
    <t>SESVETE</t>
  </si>
  <si>
    <t>A1 HRVATSKA d.o.o.</t>
  </si>
  <si>
    <t>NEXI CROATIA d.o.o.</t>
  </si>
  <si>
    <t>Vrsta rashoda</t>
  </si>
  <si>
    <t>Uređaji, strojevi i oprema za ostale namjene</t>
  </si>
  <si>
    <t>INREBUS d.o.o.</t>
  </si>
  <si>
    <t>H20 ZADAR d.o.o.</t>
  </si>
  <si>
    <t>13196841299 </t>
  </si>
  <si>
    <t>09850216602</t>
  </si>
  <si>
    <t>ODVJETNIČKO DRUŠTVO BOKAN 
I PARTNERI</t>
  </si>
  <si>
    <t>SVEUČILIŠTE  U ZADRU</t>
  </si>
  <si>
    <t xml:space="preserve">ZADAR </t>
  </si>
  <si>
    <t>FG GRAFIKA d.o.o.</t>
  </si>
  <si>
    <t xml:space="preserve">   </t>
  </si>
  <si>
    <t>DM - drogerie markt d.o.o.</t>
  </si>
  <si>
    <t xml:space="preserve">Materijal i dijelovi za tekuće i investicijsko održavanje </t>
  </si>
  <si>
    <t>UPI 2M PLUS d.o.o.</t>
  </si>
  <si>
    <t>Knjige</t>
  </si>
  <si>
    <t>BRKO d.o.o.</t>
  </si>
  <si>
    <t>AVIA d.o.o.</t>
  </si>
  <si>
    <t>D. ČAVIĆ (BRUTO)</t>
  </si>
  <si>
    <t>STUDENTSKI CENTAR ZAGREB</t>
  </si>
  <si>
    <t>FINA</t>
  </si>
  <si>
    <t>OPEN AI AIRELAND  LIMITED</t>
  </si>
  <si>
    <t>Ostali nespomenuti rashodi poslovanja</t>
  </si>
  <si>
    <t>NASADI  d.o.o.</t>
  </si>
  <si>
    <t>DRŽAVNI PRORAČUN</t>
  </si>
  <si>
    <t>02535697732</t>
  </si>
  <si>
    <t>Rb.</t>
  </si>
  <si>
    <t>Ostali rashodi za zaposlene</t>
  </si>
  <si>
    <t>UNA OBRT VL. JASMINA KRKIĆ POZNIĆ</t>
  </si>
  <si>
    <t>BEST SOLUTIONS d.o.o.</t>
  </si>
  <si>
    <t>OPATIJA</t>
  </si>
  <si>
    <t>TRENITALIA S.p.A.</t>
  </si>
  <si>
    <t>HRVATSKE AUTOCESTE d.o.o.</t>
  </si>
  <si>
    <t>SVOJINA d.o.o.</t>
  </si>
  <si>
    <t>HOTELI ZADAR</t>
  </si>
  <si>
    <t>TEB ZAGREB d.o.o.</t>
  </si>
  <si>
    <t>PINO KONZALTING d.o.o.</t>
  </si>
  <si>
    <t>02156897147</t>
  </si>
  <si>
    <t>KARTONAŽA HUDETZ OBRT
VL. MARIJAN HUDETZ</t>
  </si>
  <si>
    <t>JURIČEK vl. JAKOV JURIČEK</t>
  </si>
  <si>
    <t>BAUHAUS k.d.o.o.</t>
  </si>
  <si>
    <t>MEDICAL INTERTRADE d.o.o.</t>
  </si>
  <si>
    <t>04492664153</t>
  </si>
  <si>
    <t>SVETA NEDJELJA</t>
  </si>
  <si>
    <t xml:space="preserve">RADOFORM d.o.o. </t>
  </si>
  <si>
    <t>RAKOV POTOK</t>
  </si>
  <si>
    <t>TIFON d.o.o.</t>
  </si>
  <si>
    <t>PETROL d.o.o.</t>
  </si>
  <si>
    <t xml:space="preserve">PC PROJEKT d.o.o. </t>
  </si>
  <si>
    <t>HP - HRVATSKA POŠTA d.d.</t>
  </si>
  <si>
    <t>PASTOR SERVIS d.o.o.</t>
  </si>
  <si>
    <t>AUTOELEKTRIČARSKI OBRT TOMISLAV PERIĆ VL. T. PERIĆ</t>
  </si>
  <si>
    <t>GLOBAL SECURITY  
 VL. IVICA LOVRIĆ</t>
  </si>
  <si>
    <t xml:space="preserve">NARODNE NOVINE </t>
  </si>
  <si>
    <t>JOR VL. JULIJANA RODIĆ OZIMEC</t>
  </si>
  <si>
    <t>SITOTISAK MATEKA VL. DENIS GORETA  I MATE GORETA</t>
  </si>
  <si>
    <t>ZAKS d.o.o.</t>
  </si>
  <si>
    <t>REMULIN VL. JERKO MACURA</t>
  </si>
  <si>
    <t xml:space="preserve">BETA ANALYTIC INC </t>
  </si>
  <si>
    <t>MIAMI,FLORIDA</t>
  </si>
  <si>
    <t>INSTITUT RUĐER BOŠKOVIĆ</t>
  </si>
  <si>
    <t>D&amp;Z d.o.o.</t>
  </si>
  <si>
    <t>LAMBDA PRO d.o.o.</t>
  </si>
  <si>
    <t>ADOBE SYSTEM SOFTWARE IRELAND LTD</t>
  </si>
  <si>
    <t>DPI GRAFIKA I WEB DIZAJN</t>
  </si>
  <si>
    <t>VEDDIS 023 d.o.o.</t>
  </si>
  <si>
    <t>GOOD MOOD VL. ANA KNEŽEVIĆ</t>
  </si>
  <si>
    <t>DALMACIJA FOOD j.d.o.o.</t>
  </si>
  <si>
    <t>02558967094</t>
  </si>
  <si>
    <t>Naknade troškova osobama izvan radnog odnosa</t>
  </si>
  <si>
    <t>VOJMIR MARAS</t>
  </si>
  <si>
    <t>ALBERGO d.o.o.</t>
  </si>
  <si>
    <t>Premije osiguranja</t>
  </si>
  <si>
    <t>GENERALI OSIGURANJE d.d.</t>
  </si>
  <si>
    <t>HRVATSKA RADIO TELEVIZIJA d.d.</t>
  </si>
  <si>
    <t>Naknade šteta pravnim i 
fizičkim osobama</t>
  </si>
  <si>
    <t xml:space="preserve">PEVEX d.d. </t>
  </si>
  <si>
    <t>Dodatna ulaganja na građevinskim objektima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</si>
  <si>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</si>
  <si>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</si>
  <si>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</si>
  <si>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</si>
  <si>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</si>
  <si>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</si>
  <si>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</si>
  <si>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</si>
  <si>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</si>
  <si>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</si>
  <si>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</si>
  <si>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</si>
  <si>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</si>
  <si>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</si>
  <si>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</si>
  <si>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</si>
  <si>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</si>
  <si>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</si>
  <si>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</si>
  <si>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</si>
  <si>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</si>
  <si>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</si>
  <si>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</si>
  <si>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</si>
  <si>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</si>
  <si>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</si>
  <si>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</si>
  <si>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</si>
  <si>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</si>
  <si>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</si>
  <si>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</si>
  <si>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</si>
  <si>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</si>
  <si>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</si>
  <si>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</si>
  <si>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</si>
  <si>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</si>
  <si>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</si>
  <si>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</si>
  <si>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</si>
  <si>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</si>
  <si>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</si>
  <si>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</si>
  <si>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</si>
  <si>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</si>
  <si>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</si>
  <si>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</si>
  <si>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</si>
  <si>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</si>
  <si>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</si>
  <si>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</si>
  <si>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</si>
  <si>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</si>
  <si>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</si>
  <si>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</si>
  <si>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</si>
  <si>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</si>
  <si>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</si>
  <si>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</si>
  <si>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</si>
  <si>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</si>
  <si>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</si>
  <si>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</si>
  <si>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</si>
  <si>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</si>
  <si>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</si>
  <si>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</si>
  <si>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</si>
  <si>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</si>
  <si>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</si>
  <si>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</si>
  <si>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</si>
  <si>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</si>
  <si>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</si>
  <si>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</si>
  <si>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</si>
  <si>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</si>
  <si>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</si>
  <si>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</si>
  <si>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</si>
  <si>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</si>
  <si>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RAZDOBLJE : 01.09.2026. - 30.09.2026.</t>
  </si>
  <si>
    <t>BLUMA obrt VL. IVICA PRANJIĆ</t>
  </si>
  <si>
    <t>PALEOTECH ARHEOLOGIJA VL. TOMISLAV IVANČIĆ</t>
  </si>
  <si>
    <t>UKUPNO:</t>
  </si>
  <si>
    <t>82.</t>
  </si>
  <si>
    <t>83.</t>
  </si>
  <si>
    <t>KALELARGA NET VL. KRISTINA
 ČAKOVIĆ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</si>
</sst>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7676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3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3" borderId="1" xfId="0" applyFont="1" applyFill="1" applyBorder="1"/>
    <xf numFmtId="0" fontId="2" fillId="0" borderId="1" xfId="0" quotePrefix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/>
    </xf>
    <xf numFmtId="4" fontId="2" fillId="3" borderId="1" xfId="0" applyNumberFormat="1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  <xf numFmtId="0" fontId="5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0" fillId="0" borderId="2" xfId="0" applyFont="1" applyBorder="1"/>
    <xf numFmtId="0" fontId="2" fillId="0" borderId="2" xfId="0" applyFont="1" applyBorder="1" applyAlignment="1">
      <alignment horizontal="right"/>
    </xf>
    <xf numFmtId="4" fontId="2" fillId="3" borderId="2" xfId="0" applyNumberFormat="1" applyFont="1" applyFill="1" applyBorder="1"/>
    <xf numFmtId="0" fontId="0" fillId="3" borderId="2" xfId="0" applyFont="1" applyFill="1" applyBorder="1"/>
    <xf numFmtId="0" fontId="0" fillId="0" borderId="2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shrinkToFit="1"/>
    </xf>
    <xf numFmtId="0" fontId="0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right"/>
    </xf>
    <xf numFmtId="0" fontId="0" fillId="0" borderId="1" xfId="0" applyFont="1" applyBorder="1" applyAlignment="1">
      <alignment horizontal="center" shrinkToFit="1"/>
    </xf>
    <xf numFmtId="0" fontId="0" fillId="0" borderId="3" xfId="0" applyFont="1" applyFill="1" applyBorder="1"/>
    <xf numFmtId="4" fontId="0" fillId="0" borderId="1" xfId="0" applyNumberFormat="1" applyFont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4" xfId="0" applyFont="1" applyBorder="1" applyAlignment="1">
      <alignment horizontal="center"/>
    </xf>
    <xf numFmtId="4" fontId="0" fillId="0" borderId="4" xfId="0" applyNumberFormat="1" applyFont="1" applyBorder="1"/>
    <xf numFmtId="0" fontId="0" fillId="0" borderId="4" xfId="0" applyFont="1" applyFill="1" applyBorder="1"/>
    <xf numFmtId="0" fontId="0" fillId="0" borderId="4" xfId="0" applyFont="1" applyBorder="1" applyAlignment="1">
      <alignment wrapText="1"/>
    </xf>
    <xf numFmtId="0" fontId="0" fillId="4" borderId="5" xfId="0" applyFont="1" applyFill="1" applyBorder="1"/>
    <xf numFmtId="0" fontId="0" fillId="4" borderId="6" xfId="0" applyFont="1" applyFill="1" applyBorder="1"/>
    <xf numFmtId="4" fontId="4" fillId="4" borderId="6" xfId="0" applyNumberFormat="1" applyFont="1" applyFill="1" applyBorder="1"/>
    <xf numFmtId="0" fontId="0" fillId="4" borderId="7" xfId="0" applyFont="1" applyFill="1" applyBorder="1"/>
    <xf numFmtId="0" fontId="4" fillId="4" borderId="6" xfId="0" applyFont="1" applyFill="1" applyBorder="1"/>
    <xf numFmtId="0" fontId="0" fillId="0" borderId="1" xfId="0" quotePrefix="1" applyBorder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abSelected="1" workbookViewId="0">
      <selection activeCell="B65" sqref="B65"/>
    </sheetView>
  </sheetViews>
  <sheetFormatPr defaultRowHeight="15" x14ac:dyDescent="0.25"/>
  <cols>
    <col min="1" max="1" width="4.85546875" style="1" customWidth="1"/>
    <col min="2" max="2" width="29.7109375" style="1" customWidth="1"/>
    <col min="3" max="3" width="13.7109375" style="1" customWidth="1"/>
    <col min="4" max="4" width="13.42578125" style="1" customWidth="1"/>
    <col min="5" max="5" width="10.85546875" style="2" customWidth="1"/>
    <col min="6" max="6" width="12.140625" style="1" customWidth="1"/>
    <col min="7" max="7" width="25.7109375" style="1" customWidth="1"/>
    <col min="8" max="8" width="22.855468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206</v>
      </c>
      <c r="G2" s="3"/>
    </row>
    <row r="3" spans="1:8" x14ac:dyDescent="0.25">
      <c r="B3" s="1" t="s">
        <v>58</v>
      </c>
    </row>
    <row r="4" spans="1:8" x14ac:dyDescent="0.25">
      <c r="A4" s="1" t="s">
        <v>1</v>
      </c>
    </row>
    <row r="6" spans="1:8" x14ac:dyDescent="0.25">
      <c r="A6" s="23" t="s">
        <v>73</v>
      </c>
      <c r="B6" s="24" t="s">
        <v>2</v>
      </c>
      <c r="C6" s="24" t="s">
        <v>3</v>
      </c>
      <c r="D6" s="24" t="s">
        <v>4</v>
      </c>
      <c r="E6" s="25" t="s">
        <v>5</v>
      </c>
      <c r="F6" s="24" t="s">
        <v>48</v>
      </c>
      <c r="G6" s="24" t="s">
        <v>6</v>
      </c>
      <c r="H6" s="24" t="s">
        <v>7</v>
      </c>
    </row>
    <row r="7" spans="1:8" x14ac:dyDescent="0.25">
      <c r="A7" s="18" t="s">
        <v>125</v>
      </c>
      <c r="B7" s="18"/>
      <c r="C7" s="19"/>
      <c r="D7" s="27"/>
      <c r="E7" s="20">
        <v>89064.88</v>
      </c>
      <c r="F7" s="21">
        <v>3111</v>
      </c>
      <c r="G7" s="22" t="s">
        <v>8</v>
      </c>
      <c r="H7" s="18" t="s">
        <v>9</v>
      </c>
    </row>
    <row r="8" spans="1:8" x14ac:dyDescent="0.25">
      <c r="A8" s="18" t="s">
        <v>126</v>
      </c>
      <c r="B8" s="18"/>
      <c r="C8" s="19"/>
      <c r="D8" s="27"/>
      <c r="E8" s="20">
        <f>3434.09+441.44</f>
        <v>3875.53</v>
      </c>
      <c r="F8" s="21">
        <v>3121</v>
      </c>
      <c r="G8" s="22" t="s">
        <v>74</v>
      </c>
      <c r="H8" s="18" t="s">
        <v>9</v>
      </c>
    </row>
    <row r="9" spans="1:8" x14ac:dyDescent="0.25">
      <c r="A9" s="4" t="s">
        <v>127</v>
      </c>
      <c r="B9" s="4"/>
      <c r="C9" s="8"/>
      <c r="D9" s="11"/>
      <c r="E9" s="12">
        <v>14695.72</v>
      </c>
      <c r="F9" s="6">
        <v>3132</v>
      </c>
      <c r="G9" s="4" t="s">
        <v>10</v>
      </c>
      <c r="H9" s="4" t="s">
        <v>9</v>
      </c>
    </row>
    <row r="10" spans="1:8" x14ac:dyDescent="0.25">
      <c r="A10" s="18" t="s">
        <v>128</v>
      </c>
      <c r="B10" s="4"/>
      <c r="C10" s="8"/>
      <c r="D10" s="11"/>
      <c r="E10" s="12">
        <f>885+840+434+162+8.1</f>
        <v>2329.1</v>
      </c>
      <c r="F10" s="6">
        <v>3211</v>
      </c>
      <c r="G10" s="1" t="s">
        <v>12</v>
      </c>
      <c r="H10" s="4" t="s">
        <v>9</v>
      </c>
    </row>
    <row r="11" spans="1:8" x14ac:dyDescent="0.25">
      <c r="A11" s="18" t="s">
        <v>129</v>
      </c>
      <c r="B11" s="26" t="s">
        <v>75</v>
      </c>
      <c r="C11" s="8"/>
      <c r="D11" s="11"/>
      <c r="E11" s="12">
        <v>489.6</v>
      </c>
      <c r="F11" s="6">
        <v>3211</v>
      </c>
      <c r="G11" s="4" t="s">
        <v>12</v>
      </c>
      <c r="H11" s="4" t="s">
        <v>9</v>
      </c>
    </row>
    <row r="12" spans="1:8" x14ac:dyDescent="0.25">
      <c r="A12" s="4" t="s">
        <v>130</v>
      </c>
      <c r="B12" s="26" t="s">
        <v>76</v>
      </c>
      <c r="C12">
        <v>73902973666</v>
      </c>
      <c r="D12" s="11" t="s">
        <v>77</v>
      </c>
      <c r="E12" s="12">
        <v>385.64</v>
      </c>
      <c r="F12" s="6">
        <v>3211</v>
      </c>
      <c r="G12" s="4" t="s">
        <v>12</v>
      </c>
      <c r="H12" s="4" t="s">
        <v>9</v>
      </c>
    </row>
    <row r="13" spans="1:8" x14ac:dyDescent="0.25">
      <c r="A13" s="18" t="s">
        <v>131</v>
      </c>
      <c r="B13" s="26" t="s">
        <v>78</v>
      </c>
      <c r="C13" s="8"/>
      <c r="D13" s="11"/>
      <c r="E13" s="12">
        <v>12.35</v>
      </c>
      <c r="F13" s="6">
        <v>3211</v>
      </c>
      <c r="G13" s="4" t="s">
        <v>12</v>
      </c>
      <c r="H13" s="4" t="s">
        <v>9</v>
      </c>
    </row>
    <row r="14" spans="1:8" x14ac:dyDescent="0.25">
      <c r="A14" s="18" t="s">
        <v>132</v>
      </c>
      <c r="B14" s="26" t="s">
        <v>79</v>
      </c>
      <c r="C14" s="14">
        <v>57500462912</v>
      </c>
      <c r="D14" s="11" t="s">
        <v>33</v>
      </c>
      <c r="E14" s="12">
        <f>6.1+6.1+18.2+24.6+28.2+29.2+24.6+17.6+17.7+17.7+18.2+17.6+5.2+5.2+17.6</f>
        <v>253.79999999999993</v>
      </c>
      <c r="F14" s="6">
        <v>3211</v>
      </c>
      <c r="G14" s="4" t="s">
        <v>12</v>
      </c>
      <c r="H14" s="4" t="s">
        <v>9</v>
      </c>
    </row>
    <row r="15" spans="1:8" x14ac:dyDescent="0.25">
      <c r="A15" s="4" t="s">
        <v>133</v>
      </c>
      <c r="B15" s="26" t="s">
        <v>80</v>
      </c>
      <c r="C15" s="14">
        <v>71654170386</v>
      </c>
      <c r="D15" s="11" t="s">
        <v>33</v>
      </c>
      <c r="E15" s="12">
        <v>55</v>
      </c>
      <c r="F15" s="6">
        <v>3211</v>
      </c>
      <c r="G15" s="4" t="s">
        <v>12</v>
      </c>
      <c r="H15" s="4" t="s">
        <v>9</v>
      </c>
    </row>
    <row r="16" spans="1:8" x14ac:dyDescent="0.25">
      <c r="A16" s="18" t="s">
        <v>134</v>
      </c>
      <c r="B16" s="26" t="s">
        <v>81</v>
      </c>
      <c r="C16" s="14">
        <v>40699482950</v>
      </c>
      <c r="D16" s="11" t="s">
        <v>34</v>
      </c>
      <c r="E16" s="12">
        <v>7</v>
      </c>
      <c r="F16" s="6">
        <v>3211</v>
      </c>
      <c r="G16" s="4" t="s">
        <v>12</v>
      </c>
      <c r="H16" s="4" t="s">
        <v>9</v>
      </c>
    </row>
    <row r="17" spans="1:18" x14ac:dyDescent="0.25">
      <c r="A17" s="18" t="s">
        <v>135</v>
      </c>
      <c r="B17" s="26" t="s">
        <v>94</v>
      </c>
      <c r="C17">
        <v>75550985023</v>
      </c>
      <c r="D17" s="11" t="s">
        <v>33</v>
      </c>
      <c r="E17" s="12">
        <v>19.309999999999999</v>
      </c>
      <c r="F17" s="6">
        <v>3211</v>
      </c>
      <c r="G17" s="4" t="s">
        <v>12</v>
      </c>
      <c r="H17" s="4" t="s">
        <v>9</v>
      </c>
    </row>
    <row r="18" spans="1:18" x14ac:dyDescent="0.25">
      <c r="A18" s="18" t="s">
        <v>136</v>
      </c>
      <c r="B18" s="4"/>
      <c r="C18" s="46"/>
      <c r="D18" s="11"/>
      <c r="E18" s="12">
        <f>1822.28+2220</f>
        <v>4042.2799999999997</v>
      </c>
      <c r="F18" s="6">
        <v>3212</v>
      </c>
      <c r="G18" s="4" t="s">
        <v>11</v>
      </c>
      <c r="H18" s="4" t="s">
        <v>9</v>
      </c>
    </row>
    <row r="19" spans="1:18" x14ac:dyDescent="0.25">
      <c r="A19" s="4" t="s">
        <v>137</v>
      </c>
      <c r="B19" s="4" t="s">
        <v>82</v>
      </c>
      <c r="C19" s="7">
        <v>34202025084</v>
      </c>
      <c r="D19" s="11" t="s">
        <v>33</v>
      </c>
      <c r="E19" s="12">
        <v>304</v>
      </c>
      <c r="F19" s="6">
        <v>3213</v>
      </c>
      <c r="G19" s="4" t="s">
        <v>42</v>
      </c>
      <c r="H19" s="4" t="s">
        <v>9</v>
      </c>
    </row>
    <row r="20" spans="1:18" x14ac:dyDescent="0.25">
      <c r="A20" s="18" t="s">
        <v>138</v>
      </c>
      <c r="B20" s="4" t="s">
        <v>83</v>
      </c>
      <c r="C20" s="29" t="s">
        <v>84</v>
      </c>
      <c r="D20" s="28" t="s">
        <v>33</v>
      </c>
      <c r="E20" s="12">
        <v>220</v>
      </c>
      <c r="F20" s="6">
        <v>3213</v>
      </c>
      <c r="G20" s="4" t="s">
        <v>42</v>
      </c>
      <c r="H20" s="4" t="s">
        <v>9</v>
      </c>
    </row>
    <row r="21" spans="1:18" x14ac:dyDescent="0.25">
      <c r="A21" s="18" t="s">
        <v>139</v>
      </c>
      <c r="B21" s="4" t="s">
        <v>207</v>
      </c>
      <c r="C21" s="7"/>
      <c r="D21" s="11"/>
      <c r="E21" s="12">
        <v>2000</v>
      </c>
      <c r="F21" s="6">
        <v>3213</v>
      </c>
      <c r="G21" s="4" t="s">
        <v>42</v>
      </c>
      <c r="H21" s="4" t="s">
        <v>9</v>
      </c>
    </row>
    <row r="22" spans="1:18" x14ac:dyDescent="0.25">
      <c r="A22" s="4" t="s">
        <v>140</v>
      </c>
      <c r="B22" s="4"/>
      <c r="C22" s="8"/>
      <c r="D22" s="11"/>
      <c r="E22" s="12">
        <v>1190.5</v>
      </c>
      <c r="F22" s="6">
        <v>3214</v>
      </c>
      <c r="G22" s="4" t="s">
        <v>43</v>
      </c>
      <c r="H22" s="4" t="s">
        <v>9</v>
      </c>
    </row>
    <row r="23" spans="1:18" x14ac:dyDescent="0.25">
      <c r="A23" s="18" t="s">
        <v>141</v>
      </c>
      <c r="B23" s="4" t="s">
        <v>65</v>
      </c>
      <c r="C23" s="8"/>
      <c r="D23" s="11"/>
      <c r="E23" s="12">
        <f>768.16</f>
        <v>768.16</v>
      </c>
      <c r="F23" s="4">
        <v>3237</v>
      </c>
      <c r="G23" s="4" t="s">
        <v>28</v>
      </c>
      <c r="H23" s="4" t="s">
        <v>9</v>
      </c>
      <c r="R23" s="3"/>
    </row>
    <row r="24" spans="1:18" ht="30" customHeight="1" x14ac:dyDescent="0.25">
      <c r="A24" s="18" t="s">
        <v>142</v>
      </c>
      <c r="B24" s="5" t="s">
        <v>54</v>
      </c>
      <c r="C24" s="9"/>
      <c r="D24" s="11"/>
      <c r="E24" s="12">
        <v>1250</v>
      </c>
      <c r="F24" s="4">
        <v>3237</v>
      </c>
      <c r="G24" s="4" t="s">
        <v>28</v>
      </c>
      <c r="H24" s="4" t="s">
        <v>9</v>
      </c>
    </row>
    <row r="25" spans="1:18" ht="15" customHeight="1" x14ac:dyDescent="0.25">
      <c r="A25" s="4" t="s">
        <v>143</v>
      </c>
      <c r="B25" s="5" t="s">
        <v>55</v>
      </c>
      <c r="C25" s="9">
        <v>10839679016</v>
      </c>
      <c r="D25" s="11" t="s">
        <v>56</v>
      </c>
      <c r="E25" s="12">
        <f>487.35+1598.91+3977.19+457.42+1313.35+2265.6+906.24</f>
        <v>11006.060000000001</v>
      </c>
      <c r="F25" s="4">
        <v>3237</v>
      </c>
      <c r="G25" s="4" t="s">
        <v>28</v>
      </c>
      <c r="H25" s="4" t="s">
        <v>9</v>
      </c>
    </row>
    <row r="26" spans="1:18" ht="15" customHeight="1" x14ac:dyDescent="0.25">
      <c r="A26" s="18" t="s">
        <v>144</v>
      </c>
      <c r="B26" s="5" t="s">
        <v>66</v>
      </c>
      <c r="C26" s="14">
        <v>22597784145</v>
      </c>
      <c r="D26" s="11" t="s">
        <v>33</v>
      </c>
      <c r="E26" s="12">
        <f>371.71+1090.32+834.27</f>
        <v>2296.3000000000002</v>
      </c>
      <c r="F26" s="4">
        <v>3237</v>
      </c>
      <c r="G26" s="4" t="s">
        <v>28</v>
      </c>
      <c r="H26" s="4" t="s">
        <v>9</v>
      </c>
    </row>
    <row r="27" spans="1:18" ht="15" customHeight="1" x14ac:dyDescent="0.25">
      <c r="A27" s="18" t="s">
        <v>145</v>
      </c>
      <c r="B27" s="5" t="s">
        <v>105</v>
      </c>
      <c r="C27" s="14"/>
      <c r="D27" s="11" t="s">
        <v>106</v>
      </c>
      <c r="E27" s="12">
        <f>735+183.75</f>
        <v>918.75</v>
      </c>
      <c r="F27" s="4">
        <v>3237</v>
      </c>
      <c r="G27" s="4" t="s">
        <v>28</v>
      </c>
      <c r="H27" s="4" t="s">
        <v>9</v>
      </c>
    </row>
    <row r="28" spans="1:18" ht="15" customHeight="1" x14ac:dyDescent="0.25">
      <c r="A28" s="18" t="s">
        <v>146</v>
      </c>
      <c r="B28" s="5" t="s">
        <v>108</v>
      </c>
      <c r="C28" s="14">
        <v>13899490518</v>
      </c>
      <c r="D28" s="11" t="s">
        <v>34</v>
      </c>
      <c r="E28" s="12">
        <f>15625+15625</f>
        <v>31250</v>
      </c>
      <c r="F28" s="4">
        <v>3237</v>
      </c>
      <c r="G28" s="4" t="s">
        <v>28</v>
      </c>
      <c r="H28" s="4" t="s">
        <v>9</v>
      </c>
    </row>
    <row r="29" spans="1:18" ht="15" customHeight="1" x14ac:dyDescent="0.25">
      <c r="A29" s="4" t="s">
        <v>147</v>
      </c>
      <c r="B29" s="5" t="s">
        <v>109</v>
      </c>
      <c r="C29">
        <v>85119323961</v>
      </c>
      <c r="D29" s="11" t="s">
        <v>33</v>
      </c>
      <c r="E29" s="12">
        <v>1875</v>
      </c>
      <c r="F29" s="4">
        <v>3237</v>
      </c>
      <c r="G29" s="4" t="s">
        <v>28</v>
      </c>
      <c r="H29" s="4" t="s">
        <v>9</v>
      </c>
    </row>
    <row r="30" spans="1:18" ht="15" customHeight="1" x14ac:dyDescent="0.25">
      <c r="A30" s="18" t="s">
        <v>148</v>
      </c>
      <c r="B30" s="5" t="s">
        <v>107</v>
      </c>
      <c r="C30">
        <v>69715301002</v>
      </c>
      <c r="D30" s="11" t="s">
        <v>33</v>
      </c>
      <c r="E30" s="12">
        <f>2330.24+169.76</f>
        <v>2500</v>
      </c>
      <c r="F30" s="4">
        <v>3237</v>
      </c>
      <c r="G30" s="4" t="s">
        <v>28</v>
      </c>
      <c r="H30" s="4" t="s">
        <v>9</v>
      </c>
    </row>
    <row r="31" spans="1:18" ht="29.25" customHeight="1" x14ac:dyDescent="0.25">
      <c r="A31" s="18" t="s">
        <v>149</v>
      </c>
      <c r="B31" s="5" t="s">
        <v>208</v>
      </c>
      <c r="C31" s="9"/>
      <c r="D31" s="11"/>
      <c r="E31" s="12">
        <f>440</f>
        <v>440</v>
      </c>
      <c r="F31" s="4">
        <v>3237</v>
      </c>
      <c r="G31" s="4" t="s">
        <v>28</v>
      </c>
      <c r="H31" s="4" t="s">
        <v>9</v>
      </c>
    </row>
    <row r="32" spans="1:18" x14ac:dyDescent="0.25">
      <c r="A32" s="4" t="s">
        <v>150</v>
      </c>
      <c r="B32" s="4" t="s">
        <v>13</v>
      </c>
      <c r="C32" s="8">
        <v>53097723816</v>
      </c>
      <c r="D32" s="11" t="s">
        <v>34</v>
      </c>
      <c r="E32" s="12">
        <f>516.55+27.05</f>
        <v>543.59999999999991</v>
      </c>
      <c r="F32" s="4">
        <v>3221</v>
      </c>
      <c r="G32" s="4" t="s">
        <v>14</v>
      </c>
      <c r="H32" s="4" t="s">
        <v>9</v>
      </c>
    </row>
    <row r="33" spans="1:8" x14ac:dyDescent="0.25">
      <c r="A33" s="18" t="s">
        <v>151</v>
      </c>
      <c r="B33" s="4" t="s">
        <v>57</v>
      </c>
      <c r="C33">
        <v>62063625029</v>
      </c>
      <c r="D33" s="11" t="s">
        <v>34</v>
      </c>
      <c r="E33" s="12">
        <f>298.75</f>
        <v>298.75</v>
      </c>
      <c r="F33" s="4">
        <v>3221</v>
      </c>
      <c r="G33" s="4" t="s">
        <v>14</v>
      </c>
      <c r="H33" s="4" t="s">
        <v>9</v>
      </c>
    </row>
    <row r="34" spans="1:8" ht="30" x14ac:dyDescent="0.25">
      <c r="A34" s="18" t="s">
        <v>152</v>
      </c>
      <c r="B34" s="5" t="s">
        <v>85</v>
      </c>
      <c r="C34" s="14"/>
      <c r="D34" s="11"/>
      <c r="E34" s="12">
        <v>637.5</v>
      </c>
      <c r="F34" s="4">
        <v>3221</v>
      </c>
      <c r="G34" s="4" t="s">
        <v>14</v>
      </c>
      <c r="H34" s="4" t="s">
        <v>9</v>
      </c>
    </row>
    <row r="35" spans="1:8" x14ac:dyDescent="0.25">
      <c r="A35" s="4" t="s">
        <v>153</v>
      </c>
      <c r="B35" s="5" t="s">
        <v>88</v>
      </c>
      <c r="C35" s="29" t="s">
        <v>89</v>
      </c>
      <c r="D35" s="30" t="s">
        <v>90</v>
      </c>
      <c r="E35" s="12">
        <v>258.41000000000003</v>
      </c>
      <c r="F35" s="4">
        <v>3221</v>
      </c>
      <c r="G35" s="4" t="s">
        <v>14</v>
      </c>
      <c r="H35" s="4" t="s">
        <v>9</v>
      </c>
    </row>
    <row r="36" spans="1:8" x14ac:dyDescent="0.25">
      <c r="A36" s="18" t="s">
        <v>154</v>
      </c>
      <c r="B36" s="5" t="s">
        <v>91</v>
      </c>
      <c r="C36">
        <v>45749126268</v>
      </c>
      <c r="D36" s="30" t="s">
        <v>92</v>
      </c>
      <c r="E36" s="12">
        <v>498.78</v>
      </c>
      <c r="F36" s="4">
        <v>3221</v>
      </c>
      <c r="G36" s="4" t="s">
        <v>14</v>
      </c>
      <c r="H36" s="4" t="s">
        <v>9</v>
      </c>
    </row>
    <row r="37" spans="1:8" x14ac:dyDescent="0.25">
      <c r="A37" s="18" t="s">
        <v>155</v>
      </c>
      <c r="B37" s="4" t="s">
        <v>15</v>
      </c>
      <c r="C37" s="8">
        <v>12345147766</v>
      </c>
      <c r="D37" s="11" t="s">
        <v>35</v>
      </c>
      <c r="E37" s="12">
        <f>331.46+214.03</f>
        <v>545.49</v>
      </c>
      <c r="F37" s="4">
        <v>3221</v>
      </c>
      <c r="G37" s="4" t="s">
        <v>14</v>
      </c>
      <c r="H37" s="4" t="s">
        <v>9</v>
      </c>
    </row>
    <row r="38" spans="1:8" x14ac:dyDescent="0.25">
      <c r="A38" s="18" t="s">
        <v>156</v>
      </c>
      <c r="B38" s="4" t="s">
        <v>63</v>
      </c>
      <c r="C38" s="8">
        <v>23204053876</v>
      </c>
      <c r="D38" s="11" t="s">
        <v>34</v>
      </c>
      <c r="E38" s="12">
        <v>4</v>
      </c>
      <c r="F38" s="4">
        <v>3221</v>
      </c>
      <c r="G38" s="4" t="s">
        <v>14</v>
      </c>
      <c r="H38" s="4" t="s">
        <v>9</v>
      </c>
    </row>
    <row r="39" spans="1:8" x14ac:dyDescent="0.25">
      <c r="A39" s="4" t="s">
        <v>157</v>
      </c>
      <c r="B39" s="4" t="s">
        <v>51</v>
      </c>
      <c r="C39" s="8" t="s">
        <v>52</v>
      </c>
      <c r="D39" s="11" t="s">
        <v>34</v>
      </c>
      <c r="E39" s="12">
        <f>54+36+45</f>
        <v>135</v>
      </c>
      <c r="F39" s="4">
        <v>3221</v>
      </c>
      <c r="G39" s="4" t="s">
        <v>14</v>
      </c>
      <c r="H39" s="4" t="s">
        <v>9</v>
      </c>
    </row>
    <row r="40" spans="1:8" x14ac:dyDescent="0.25">
      <c r="A40" s="18" t="s">
        <v>158</v>
      </c>
      <c r="B40" s="4" t="s">
        <v>86</v>
      </c>
      <c r="C40" s="14"/>
      <c r="D40" s="11"/>
      <c r="E40" s="12">
        <v>49.4</v>
      </c>
      <c r="F40" s="4">
        <v>3221</v>
      </c>
      <c r="G40" s="4" t="s">
        <v>14</v>
      </c>
      <c r="H40" s="4" t="s">
        <v>9</v>
      </c>
    </row>
    <row r="41" spans="1:8" x14ac:dyDescent="0.25">
      <c r="A41" s="18" t="s">
        <v>159</v>
      </c>
      <c r="B41" s="4" t="s">
        <v>59</v>
      </c>
      <c r="C41" s="8">
        <v>94124811986</v>
      </c>
      <c r="D41" s="11" t="s">
        <v>33</v>
      </c>
      <c r="E41" s="12">
        <f>16.65+8.4</f>
        <v>25.049999999999997</v>
      </c>
      <c r="F41" s="4">
        <v>3221</v>
      </c>
      <c r="G41" s="4" t="s">
        <v>14</v>
      </c>
      <c r="H41" s="4" t="s">
        <v>9</v>
      </c>
    </row>
    <row r="42" spans="1:8" x14ac:dyDescent="0.25">
      <c r="A42" s="4" t="s">
        <v>160</v>
      </c>
      <c r="B42" s="4" t="s">
        <v>87</v>
      </c>
      <c r="C42">
        <v>71642207963</v>
      </c>
      <c r="D42" s="11" t="s">
        <v>33</v>
      </c>
      <c r="E42" s="12">
        <v>8.09</v>
      </c>
      <c r="F42" s="4">
        <v>3221</v>
      </c>
      <c r="G42" s="4" t="s">
        <v>14</v>
      </c>
      <c r="H42" s="4" t="s">
        <v>9</v>
      </c>
    </row>
    <row r="43" spans="1:8" x14ac:dyDescent="0.25">
      <c r="A43" s="18" t="s">
        <v>161</v>
      </c>
      <c r="B43" s="4" t="s">
        <v>16</v>
      </c>
      <c r="C43" s="8">
        <v>63073332379</v>
      </c>
      <c r="D43" s="11" t="s">
        <v>33</v>
      </c>
      <c r="E43" s="12">
        <v>6937.72</v>
      </c>
      <c r="F43" s="4">
        <v>3223</v>
      </c>
      <c r="G43" s="4" t="s">
        <v>17</v>
      </c>
      <c r="H43" s="4" t="s">
        <v>9</v>
      </c>
    </row>
    <row r="44" spans="1:8" x14ac:dyDescent="0.25">
      <c r="A44" s="18" t="s">
        <v>162</v>
      </c>
      <c r="B44" s="4" t="s">
        <v>18</v>
      </c>
      <c r="C44" s="8">
        <v>27759560625</v>
      </c>
      <c r="D44" s="11" t="s">
        <v>33</v>
      </c>
      <c r="E44" s="12">
        <f>20+12.24+98.11+23.93+7.38+69.45+43.87+66.48</f>
        <v>341.46000000000004</v>
      </c>
      <c r="F44" s="4">
        <v>3223</v>
      </c>
      <c r="G44" s="4" t="s">
        <v>17</v>
      </c>
      <c r="H44" s="4" t="s">
        <v>9</v>
      </c>
    </row>
    <row r="45" spans="1:8" x14ac:dyDescent="0.25">
      <c r="A45" s="4" t="s">
        <v>163</v>
      </c>
      <c r="B45" s="4" t="s">
        <v>93</v>
      </c>
      <c r="C45">
        <v>77607495225</v>
      </c>
      <c r="D45" s="11" t="s">
        <v>33</v>
      </c>
      <c r="E45" s="12">
        <v>125.12</v>
      </c>
      <c r="F45" s="4">
        <v>3223</v>
      </c>
      <c r="G45" s="4" t="s">
        <v>17</v>
      </c>
      <c r="H45" s="4" t="s">
        <v>9</v>
      </c>
    </row>
    <row r="46" spans="1:8" x14ac:dyDescent="0.25">
      <c r="A46" s="18" t="s">
        <v>164</v>
      </c>
      <c r="B46" s="4" t="s">
        <v>94</v>
      </c>
      <c r="C46">
        <v>75550985023</v>
      </c>
      <c r="D46" s="11" t="s">
        <v>33</v>
      </c>
      <c r="E46" s="12">
        <v>100</v>
      </c>
      <c r="F46" s="4">
        <v>3223</v>
      </c>
      <c r="G46" s="4" t="s">
        <v>17</v>
      </c>
      <c r="H46" s="4" t="s">
        <v>9</v>
      </c>
    </row>
    <row r="47" spans="1:8" x14ac:dyDescent="0.25">
      <c r="A47" s="18" t="s">
        <v>165</v>
      </c>
      <c r="B47" s="4" t="s">
        <v>95</v>
      </c>
      <c r="C47">
        <v>25882311498</v>
      </c>
      <c r="D47" s="11" t="s">
        <v>33</v>
      </c>
      <c r="E47" s="12">
        <v>120.68</v>
      </c>
      <c r="F47" s="4">
        <v>3224</v>
      </c>
      <c r="G47" s="4" t="s">
        <v>60</v>
      </c>
      <c r="H47" s="4" t="s">
        <v>9</v>
      </c>
    </row>
    <row r="48" spans="1:8" x14ac:dyDescent="0.25">
      <c r="A48" s="18" t="s">
        <v>166</v>
      </c>
      <c r="B48" s="4" t="s">
        <v>44</v>
      </c>
      <c r="C48" s="8">
        <v>73660371074</v>
      </c>
      <c r="D48" s="11" t="s">
        <v>45</v>
      </c>
      <c r="E48" s="12">
        <f>60.76</f>
        <v>60.76</v>
      </c>
      <c r="F48" s="4">
        <v>3224</v>
      </c>
      <c r="G48" s="4" t="s">
        <v>60</v>
      </c>
      <c r="H48" s="4" t="s">
        <v>9</v>
      </c>
    </row>
    <row r="49" spans="1:8" x14ac:dyDescent="0.25">
      <c r="A49" s="4" t="s">
        <v>167</v>
      </c>
      <c r="B49" s="4" t="s">
        <v>21</v>
      </c>
      <c r="C49" s="14">
        <v>77351182595</v>
      </c>
      <c r="D49" s="11" t="s">
        <v>34</v>
      </c>
      <c r="E49" s="12">
        <f>470</f>
        <v>470</v>
      </c>
      <c r="F49" s="4">
        <v>3232</v>
      </c>
      <c r="G49" s="4" t="s">
        <v>20</v>
      </c>
      <c r="H49" s="4" t="s">
        <v>9</v>
      </c>
    </row>
    <row r="50" spans="1:8" x14ac:dyDescent="0.25">
      <c r="A50" s="18" t="s">
        <v>168</v>
      </c>
      <c r="B50" s="4" t="s">
        <v>97</v>
      </c>
      <c r="C50">
        <v>60654129780</v>
      </c>
      <c r="D50" s="30" t="s">
        <v>90</v>
      </c>
      <c r="E50" s="12">
        <v>277.73</v>
      </c>
      <c r="F50" s="4">
        <v>3232</v>
      </c>
      <c r="G50" s="4" t="s">
        <v>20</v>
      </c>
      <c r="H50" s="4" t="s">
        <v>9</v>
      </c>
    </row>
    <row r="51" spans="1:8" x14ac:dyDescent="0.25">
      <c r="A51" s="18" t="s">
        <v>169</v>
      </c>
      <c r="B51" s="26" t="s">
        <v>99</v>
      </c>
      <c r="C51" s="14"/>
      <c r="D51" s="11"/>
      <c r="E51" s="12">
        <f>75+265.45</f>
        <v>340.45</v>
      </c>
      <c r="F51" s="4">
        <v>3232</v>
      </c>
      <c r="G51" s="4" t="s">
        <v>20</v>
      </c>
      <c r="H51" s="4" t="s">
        <v>9</v>
      </c>
    </row>
    <row r="52" spans="1:8" ht="18" customHeight="1" x14ac:dyDescent="0.25">
      <c r="A52" s="4" t="s">
        <v>170</v>
      </c>
      <c r="B52" s="5" t="s">
        <v>22</v>
      </c>
      <c r="C52" s="4">
        <v>25272825447</v>
      </c>
      <c r="D52" s="10" t="s">
        <v>34</v>
      </c>
      <c r="E52" s="12">
        <f>187.5+50</f>
        <v>237.5</v>
      </c>
      <c r="F52" s="4">
        <v>3232</v>
      </c>
      <c r="G52" s="4" t="s">
        <v>20</v>
      </c>
      <c r="H52" s="13" t="s">
        <v>9</v>
      </c>
    </row>
    <row r="53" spans="1:8" ht="30" customHeight="1" x14ac:dyDescent="0.25">
      <c r="A53" s="18" t="s">
        <v>171</v>
      </c>
      <c r="B53" s="5" t="s">
        <v>98</v>
      </c>
      <c r="C53" s="4"/>
      <c r="D53" s="10"/>
      <c r="E53" s="12">
        <f>81.25</f>
        <v>81.25</v>
      </c>
      <c r="F53" s="4">
        <v>3232</v>
      </c>
      <c r="G53" s="4" t="s">
        <v>20</v>
      </c>
      <c r="H53" s="13" t="s">
        <v>9</v>
      </c>
    </row>
    <row r="54" spans="1:8" ht="15" customHeight="1" x14ac:dyDescent="0.25">
      <c r="A54" s="18" t="s">
        <v>172</v>
      </c>
      <c r="B54" s="5" t="s">
        <v>100</v>
      </c>
      <c r="C54">
        <v>64546066176</v>
      </c>
      <c r="D54" s="10" t="s">
        <v>33</v>
      </c>
      <c r="E54" s="12">
        <v>796.5</v>
      </c>
      <c r="F54" s="4">
        <v>3233</v>
      </c>
      <c r="G54" s="4" t="s">
        <v>23</v>
      </c>
      <c r="H54" s="4" t="s">
        <v>9</v>
      </c>
    </row>
    <row r="55" spans="1:8" ht="15" customHeight="1" x14ac:dyDescent="0.25">
      <c r="A55" s="4" t="s">
        <v>173</v>
      </c>
      <c r="B55" s="5" t="s">
        <v>101</v>
      </c>
      <c r="C55" s="14"/>
      <c r="D55" s="10"/>
      <c r="E55" s="12">
        <v>1235.82</v>
      </c>
      <c r="F55" s="4">
        <v>3233</v>
      </c>
      <c r="G55" s="4" t="s">
        <v>23</v>
      </c>
      <c r="H55" s="4" t="s">
        <v>9</v>
      </c>
    </row>
    <row r="56" spans="1:8" ht="15" customHeight="1" x14ac:dyDescent="0.25">
      <c r="A56" s="18" t="s">
        <v>174</v>
      </c>
      <c r="B56" s="5" t="s">
        <v>40</v>
      </c>
      <c r="C56" s="14">
        <v>39832196579</v>
      </c>
      <c r="D56" s="10" t="s">
        <v>41</v>
      </c>
      <c r="E56" s="12">
        <v>562.5</v>
      </c>
      <c r="F56" s="4">
        <v>3233</v>
      </c>
      <c r="G56" s="4" t="s">
        <v>23</v>
      </c>
      <c r="H56" s="4" t="s">
        <v>9</v>
      </c>
    </row>
    <row r="57" spans="1:8" ht="30" customHeight="1" x14ac:dyDescent="0.25">
      <c r="A57" s="18" t="s">
        <v>175</v>
      </c>
      <c r="B57" s="5" t="s">
        <v>102</v>
      </c>
      <c r="C57" s="14"/>
      <c r="D57" s="10"/>
      <c r="E57" s="12">
        <v>974.38</v>
      </c>
      <c r="F57" s="4">
        <v>3233</v>
      </c>
      <c r="G57" s="4" t="s">
        <v>23</v>
      </c>
      <c r="H57" s="4" t="s">
        <v>9</v>
      </c>
    </row>
    <row r="58" spans="1:8" ht="15" customHeight="1" x14ac:dyDescent="0.25">
      <c r="A58" s="18" t="s">
        <v>176</v>
      </c>
      <c r="B58" s="5" t="s">
        <v>103</v>
      </c>
      <c r="C58">
        <v>27031053887</v>
      </c>
      <c r="D58" s="10" t="s">
        <v>33</v>
      </c>
      <c r="E58" s="12">
        <v>2554.75</v>
      </c>
      <c r="F58" s="4">
        <v>3233</v>
      </c>
      <c r="G58" s="4" t="s">
        <v>23</v>
      </c>
      <c r="H58" s="4" t="s">
        <v>9</v>
      </c>
    </row>
    <row r="59" spans="1:8" ht="15" customHeight="1" x14ac:dyDescent="0.25">
      <c r="A59" s="4" t="s">
        <v>177</v>
      </c>
      <c r="B59" s="4" t="s">
        <v>24</v>
      </c>
      <c r="C59" s="8">
        <v>89406825003</v>
      </c>
      <c r="D59" s="11" t="s">
        <v>34</v>
      </c>
      <c r="E59" s="12">
        <f>153.86+25.92+68.58</f>
        <v>248.36</v>
      </c>
      <c r="F59" s="4">
        <v>3234</v>
      </c>
      <c r="G59" s="4" t="s">
        <v>25</v>
      </c>
      <c r="H59" s="4" t="s">
        <v>9</v>
      </c>
    </row>
    <row r="60" spans="1:8" x14ac:dyDescent="0.25">
      <c r="A60" s="18" t="s">
        <v>178</v>
      </c>
      <c r="B60" s="4" t="s">
        <v>31</v>
      </c>
      <c r="C60" s="8">
        <v>84923155727</v>
      </c>
      <c r="D60" s="11" t="s">
        <v>34</v>
      </c>
      <c r="E60" s="12">
        <v>52.78</v>
      </c>
      <c r="F60" s="4">
        <v>3234</v>
      </c>
      <c r="G60" s="4" t="s">
        <v>25</v>
      </c>
      <c r="H60" s="4" t="s">
        <v>9</v>
      </c>
    </row>
    <row r="61" spans="1:8" x14ac:dyDescent="0.25">
      <c r="A61" s="18" t="s">
        <v>179</v>
      </c>
      <c r="B61" s="4" t="s">
        <v>26</v>
      </c>
      <c r="C61" s="7" t="s">
        <v>53</v>
      </c>
      <c r="D61" s="11" t="s">
        <v>34</v>
      </c>
      <c r="E61" s="12">
        <f>140.09+140.1+43.89</f>
        <v>324.08</v>
      </c>
      <c r="F61" s="4">
        <v>3235</v>
      </c>
      <c r="G61" s="4" t="s">
        <v>27</v>
      </c>
      <c r="H61" s="4" t="s">
        <v>9</v>
      </c>
    </row>
    <row r="62" spans="1:8" x14ac:dyDescent="0.25">
      <c r="A62" s="4" t="s">
        <v>180</v>
      </c>
      <c r="B62" s="4" t="s">
        <v>64</v>
      </c>
      <c r="C62" s="14">
        <v>68491266720</v>
      </c>
      <c r="D62" s="11" t="s">
        <v>34</v>
      </c>
      <c r="E62" s="12">
        <f>80+80+240+200+300</f>
        <v>900</v>
      </c>
      <c r="F62" s="4">
        <v>3235</v>
      </c>
      <c r="G62" s="4" t="s">
        <v>27</v>
      </c>
      <c r="H62" s="4" t="s">
        <v>9</v>
      </c>
    </row>
    <row r="63" spans="1:8" x14ac:dyDescent="0.25">
      <c r="A63" s="18" t="s">
        <v>181</v>
      </c>
      <c r="B63" s="4" t="s">
        <v>104</v>
      </c>
      <c r="C63" s="14"/>
      <c r="D63" s="11"/>
      <c r="E63" s="12">
        <v>3500</v>
      </c>
      <c r="F63" s="4">
        <v>3235</v>
      </c>
      <c r="G63" s="4" t="s">
        <v>27</v>
      </c>
      <c r="H63" s="4" t="s">
        <v>9</v>
      </c>
    </row>
    <row r="64" spans="1:8" ht="30" x14ac:dyDescent="0.25">
      <c r="A64" s="18" t="s">
        <v>182</v>
      </c>
      <c r="B64" s="5" t="s">
        <v>212</v>
      </c>
      <c r="C64" s="8"/>
      <c r="D64" s="11"/>
      <c r="E64" s="12">
        <v>107.01</v>
      </c>
      <c r="F64" s="4">
        <v>3238</v>
      </c>
      <c r="G64" s="4" t="s">
        <v>29</v>
      </c>
      <c r="H64" s="4" t="s">
        <v>9</v>
      </c>
    </row>
    <row r="65" spans="1:8" x14ac:dyDescent="0.25">
      <c r="A65" s="4" t="s">
        <v>183</v>
      </c>
      <c r="B65" s="4" t="s">
        <v>32</v>
      </c>
      <c r="C65" s="8">
        <v>71984571494</v>
      </c>
      <c r="D65" s="11" t="s">
        <v>34</v>
      </c>
      <c r="E65" s="12">
        <v>248.75</v>
      </c>
      <c r="F65" s="4">
        <v>3238</v>
      </c>
      <c r="G65" s="4" t="s">
        <v>29</v>
      </c>
      <c r="H65" s="4" t="s">
        <v>9</v>
      </c>
    </row>
    <row r="66" spans="1:8" x14ac:dyDescent="0.25">
      <c r="A66" s="18" t="s">
        <v>184</v>
      </c>
      <c r="B66" s="4" t="s">
        <v>39</v>
      </c>
      <c r="C66" s="8">
        <v>56575768790</v>
      </c>
      <c r="D66" s="11" t="s">
        <v>33</v>
      </c>
      <c r="E66" s="12">
        <v>124.45</v>
      </c>
      <c r="F66" s="4">
        <v>3238</v>
      </c>
      <c r="G66" s="4" t="s">
        <v>29</v>
      </c>
      <c r="H66" s="4" t="s">
        <v>9</v>
      </c>
    </row>
    <row r="67" spans="1:8" x14ac:dyDescent="0.25">
      <c r="A67" s="18" t="s">
        <v>185</v>
      </c>
      <c r="B67" s="4" t="s">
        <v>50</v>
      </c>
      <c r="C67" s="8">
        <v>91591564577</v>
      </c>
      <c r="D67" s="11" t="s">
        <v>33</v>
      </c>
      <c r="E67" s="12">
        <v>115.64</v>
      </c>
      <c r="F67" s="4">
        <v>3238</v>
      </c>
      <c r="G67" s="4" t="s">
        <v>29</v>
      </c>
      <c r="H67" s="4" t="s">
        <v>9</v>
      </c>
    </row>
    <row r="68" spans="1:8" x14ac:dyDescent="0.25">
      <c r="A68" s="18" t="s">
        <v>186</v>
      </c>
      <c r="B68" s="4" t="s">
        <v>68</v>
      </c>
      <c r="C68" s="8"/>
      <c r="D68" s="11"/>
      <c r="E68" s="12">
        <f>20.35+5.09+10.4+41.6</f>
        <v>77.44</v>
      </c>
      <c r="F68" s="4">
        <v>3238</v>
      </c>
      <c r="G68" s="4" t="s">
        <v>29</v>
      </c>
      <c r="H68" s="4" t="s">
        <v>9</v>
      </c>
    </row>
    <row r="69" spans="1:8" x14ac:dyDescent="0.25">
      <c r="A69" s="4" t="s">
        <v>187</v>
      </c>
      <c r="B69" s="4" t="s">
        <v>67</v>
      </c>
      <c r="C69" s="8">
        <v>85821130368</v>
      </c>
      <c r="D69" s="11" t="s">
        <v>33</v>
      </c>
      <c r="E69" s="12">
        <v>1.66</v>
      </c>
      <c r="F69" s="4">
        <v>3238</v>
      </c>
      <c r="G69" s="4" t="s">
        <v>29</v>
      </c>
      <c r="H69" s="4" t="s">
        <v>9</v>
      </c>
    </row>
    <row r="70" spans="1:8" x14ac:dyDescent="0.25">
      <c r="A70" s="18" t="s">
        <v>188</v>
      </c>
      <c r="B70" s="4" t="s">
        <v>110</v>
      </c>
      <c r="C70" s="8"/>
      <c r="D70" s="11"/>
      <c r="E70" s="12">
        <v>41.86</v>
      </c>
      <c r="F70" s="4">
        <v>3238</v>
      </c>
      <c r="G70" s="4" t="s">
        <v>29</v>
      </c>
      <c r="H70" s="4" t="s">
        <v>9</v>
      </c>
    </row>
    <row r="71" spans="1:8" x14ac:dyDescent="0.25">
      <c r="A71" s="18" t="s">
        <v>189</v>
      </c>
      <c r="B71" s="4" t="s">
        <v>111</v>
      </c>
      <c r="C71">
        <v>42536350659</v>
      </c>
      <c r="D71" s="11" t="s">
        <v>34</v>
      </c>
      <c r="E71" s="12">
        <v>61.88</v>
      </c>
      <c r="F71" s="4">
        <v>3239</v>
      </c>
      <c r="G71" s="4" t="s">
        <v>36</v>
      </c>
      <c r="H71" s="4" t="s">
        <v>9</v>
      </c>
    </row>
    <row r="72" spans="1:8" x14ac:dyDescent="0.25">
      <c r="A72" s="4" t="s">
        <v>190</v>
      </c>
      <c r="B72" s="4" t="s">
        <v>112</v>
      </c>
      <c r="C72">
        <v>37055249141</v>
      </c>
      <c r="D72" s="11" t="s">
        <v>34</v>
      </c>
      <c r="E72" s="12">
        <v>481.25</v>
      </c>
      <c r="F72" s="4">
        <v>3239</v>
      </c>
      <c r="G72" s="4" t="s">
        <v>36</v>
      </c>
      <c r="H72" s="4" t="s">
        <v>9</v>
      </c>
    </row>
    <row r="73" spans="1:8" x14ac:dyDescent="0.25">
      <c r="A73" s="18" t="s">
        <v>191</v>
      </c>
      <c r="B73" s="4" t="s">
        <v>113</v>
      </c>
      <c r="C73" s="16"/>
      <c r="D73" s="11"/>
      <c r="E73" s="12">
        <f>900+300</f>
        <v>1200</v>
      </c>
      <c r="F73" s="4">
        <v>3239</v>
      </c>
      <c r="G73" s="4" t="s">
        <v>36</v>
      </c>
      <c r="H73" s="4" t="s">
        <v>9</v>
      </c>
    </row>
    <row r="74" spans="1:8" x14ac:dyDescent="0.25">
      <c r="A74" s="18" t="s">
        <v>192</v>
      </c>
      <c r="B74" s="4" t="s">
        <v>114</v>
      </c>
      <c r="C74" s="29" t="s">
        <v>115</v>
      </c>
      <c r="D74" s="11" t="s">
        <v>34</v>
      </c>
      <c r="E74" s="12">
        <v>25</v>
      </c>
      <c r="F74" s="4">
        <v>3239</v>
      </c>
      <c r="G74" s="4" t="s">
        <v>36</v>
      </c>
      <c r="H74" s="4" t="s">
        <v>9</v>
      </c>
    </row>
    <row r="75" spans="1:8" ht="12.75" customHeight="1" x14ac:dyDescent="0.25">
      <c r="A75" s="4" t="s">
        <v>193</v>
      </c>
      <c r="B75" s="4" t="s">
        <v>30</v>
      </c>
      <c r="C75" s="7" t="s">
        <v>72</v>
      </c>
      <c r="D75" s="11" t="s">
        <v>33</v>
      </c>
      <c r="E75" s="12">
        <f>274.81</f>
        <v>274.81</v>
      </c>
      <c r="F75" s="4">
        <v>3431</v>
      </c>
      <c r="G75" s="4" t="s">
        <v>38</v>
      </c>
      <c r="H75" s="4" t="s">
        <v>9</v>
      </c>
    </row>
    <row r="76" spans="1:8" x14ac:dyDescent="0.25">
      <c r="A76" s="18" t="s">
        <v>194</v>
      </c>
      <c r="B76" s="4" t="s">
        <v>47</v>
      </c>
      <c r="C76" s="8">
        <v>63558150971</v>
      </c>
      <c r="D76" s="11" t="s">
        <v>33</v>
      </c>
      <c r="E76" s="12">
        <f>1.51+185.7+0.95+149.46</f>
        <v>337.62</v>
      </c>
      <c r="F76" s="4">
        <v>3431</v>
      </c>
      <c r="G76" s="4" t="s">
        <v>38</v>
      </c>
      <c r="H76" s="4" t="s">
        <v>9</v>
      </c>
    </row>
    <row r="77" spans="1:8" x14ac:dyDescent="0.25">
      <c r="A77" s="18" t="s">
        <v>195</v>
      </c>
      <c r="B77" s="4" t="s">
        <v>71</v>
      </c>
      <c r="C77" s="17">
        <v>18683136487</v>
      </c>
      <c r="D77" s="11" t="s">
        <v>33</v>
      </c>
      <c r="E77" s="12">
        <v>420</v>
      </c>
      <c r="F77" s="4">
        <v>3295</v>
      </c>
      <c r="G77" s="4" t="s">
        <v>37</v>
      </c>
      <c r="H77" s="4" t="s">
        <v>9</v>
      </c>
    </row>
    <row r="78" spans="1:8" x14ac:dyDescent="0.25">
      <c r="A78" s="18" t="s">
        <v>196</v>
      </c>
      <c r="B78" s="4" t="s">
        <v>121</v>
      </c>
      <c r="C78">
        <v>68419124305</v>
      </c>
      <c r="D78" s="11" t="s">
        <v>33</v>
      </c>
      <c r="E78" s="12">
        <v>10.62</v>
      </c>
      <c r="F78" s="4">
        <v>3295</v>
      </c>
      <c r="G78" s="4" t="s">
        <v>37</v>
      </c>
      <c r="H78" s="4" t="s">
        <v>9</v>
      </c>
    </row>
    <row r="79" spans="1:8" x14ac:dyDescent="0.25">
      <c r="A79" s="4" t="s">
        <v>197</v>
      </c>
      <c r="B79" s="4" t="s">
        <v>96</v>
      </c>
      <c r="C79" s="8">
        <v>87311810356</v>
      </c>
      <c r="D79" s="11" t="s">
        <v>33</v>
      </c>
      <c r="E79" s="12">
        <f>9.88+28.5+21.15</f>
        <v>59.53</v>
      </c>
      <c r="F79" s="4">
        <v>3231</v>
      </c>
      <c r="G79" s="4" t="s">
        <v>19</v>
      </c>
      <c r="H79" s="4" t="s">
        <v>9</v>
      </c>
    </row>
    <row r="80" spans="1:8" x14ac:dyDescent="0.25">
      <c r="A80" s="18" t="s">
        <v>198</v>
      </c>
      <c r="B80" s="4" t="s">
        <v>46</v>
      </c>
      <c r="C80" s="8">
        <v>29524210204</v>
      </c>
      <c r="D80" s="11" t="s">
        <v>33</v>
      </c>
      <c r="E80" s="12">
        <f>73.89+858.03</f>
        <v>931.92</v>
      </c>
      <c r="F80" s="4">
        <v>3231</v>
      </c>
      <c r="G80" s="4" t="s">
        <v>19</v>
      </c>
      <c r="H80" s="4" t="s">
        <v>9</v>
      </c>
    </row>
    <row r="81" spans="1:8" x14ac:dyDescent="0.25">
      <c r="A81" s="18" t="s">
        <v>199</v>
      </c>
      <c r="B81" s="4" t="s">
        <v>64</v>
      </c>
      <c r="C81" s="36">
        <v>68491266720</v>
      </c>
      <c r="D81" s="11" t="s">
        <v>34</v>
      </c>
      <c r="E81" s="12">
        <v>200</v>
      </c>
      <c r="F81" s="4">
        <v>3231</v>
      </c>
      <c r="G81" s="4" t="s">
        <v>19</v>
      </c>
      <c r="H81" s="4" t="s">
        <v>9</v>
      </c>
    </row>
    <row r="82" spans="1:8" x14ac:dyDescent="0.25">
      <c r="A82" s="4" t="s">
        <v>200</v>
      </c>
      <c r="B82" s="4" t="s">
        <v>70</v>
      </c>
      <c r="C82" s="15">
        <v>76576861981</v>
      </c>
      <c r="D82" s="11" t="s">
        <v>34</v>
      </c>
      <c r="E82" s="12">
        <v>80</v>
      </c>
      <c r="F82" s="4">
        <v>3299</v>
      </c>
      <c r="G82" s="4" t="s">
        <v>69</v>
      </c>
      <c r="H82" s="4" t="s">
        <v>9</v>
      </c>
    </row>
    <row r="83" spans="1:8" x14ac:dyDescent="0.25">
      <c r="A83" s="18" t="s">
        <v>201</v>
      </c>
      <c r="B83" s="4" t="s">
        <v>123</v>
      </c>
      <c r="C83">
        <v>73660371074</v>
      </c>
      <c r="D83" s="28" t="s">
        <v>45</v>
      </c>
      <c r="E83" s="12">
        <v>301.73</v>
      </c>
      <c r="F83" s="4">
        <v>4227</v>
      </c>
      <c r="G83" s="4" t="s">
        <v>49</v>
      </c>
      <c r="H83" s="4" t="s">
        <v>9</v>
      </c>
    </row>
    <row r="84" spans="1:8" x14ac:dyDescent="0.25">
      <c r="A84" s="18" t="s">
        <v>202</v>
      </c>
      <c r="B84" s="4" t="s">
        <v>61</v>
      </c>
      <c r="C84" s="14">
        <v>94443043935</v>
      </c>
      <c r="D84" s="11" t="s">
        <v>33</v>
      </c>
      <c r="E84" s="12">
        <v>45</v>
      </c>
      <c r="F84" s="4">
        <v>4241</v>
      </c>
      <c r="G84" s="4" t="s">
        <v>62</v>
      </c>
      <c r="H84" s="4" t="s">
        <v>9</v>
      </c>
    </row>
    <row r="85" spans="1:8" x14ac:dyDescent="0.25">
      <c r="A85" s="4" t="s">
        <v>203</v>
      </c>
      <c r="B85" s="4" t="s">
        <v>108</v>
      </c>
      <c r="C85" s="14">
        <v>13899490518</v>
      </c>
      <c r="D85" s="11" t="s">
        <v>34</v>
      </c>
      <c r="E85" s="12">
        <v>31875</v>
      </c>
      <c r="F85" s="4">
        <v>4511</v>
      </c>
      <c r="G85" s="4" t="s">
        <v>124</v>
      </c>
      <c r="H85" s="4" t="s">
        <v>9</v>
      </c>
    </row>
    <row r="86" spans="1:8" x14ac:dyDescent="0.25">
      <c r="A86" s="18" t="s">
        <v>204</v>
      </c>
      <c r="B86" s="4" t="s">
        <v>117</v>
      </c>
      <c r="C86" s="4"/>
      <c r="D86" s="11"/>
      <c r="E86" s="32">
        <f>2680.02</f>
        <v>2680.02</v>
      </c>
      <c r="F86" s="33">
        <v>3241</v>
      </c>
      <c r="G86" s="33" t="s">
        <v>116</v>
      </c>
      <c r="H86" s="33" t="s">
        <v>9</v>
      </c>
    </row>
    <row r="87" spans="1:8" x14ac:dyDescent="0.25">
      <c r="A87" s="18" t="s">
        <v>205</v>
      </c>
      <c r="B87" s="33" t="s">
        <v>118</v>
      </c>
      <c r="C87" s="14">
        <v>95874654304</v>
      </c>
      <c r="D87" s="34" t="s">
        <v>34</v>
      </c>
      <c r="E87" s="32">
        <v>1049.4000000000001</v>
      </c>
      <c r="F87" s="4">
        <v>3241</v>
      </c>
      <c r="G87" s="33" t="s">
        <v>116</v>
      </c>
      <c r="H87" s="33" t="s">
        <v>9</v>
      </c>
    </row>
    <row r="88" spans="1:8" x14ac:dyDescent="0.25">
      <c r="A88" s="18" t="s">
        <v>210</v>
      </c>
      <c r="B88" s="35" t="s">
        <v>120</v>
      </c>
      <c r="C88" s="36">
        <v>10840749604</v>
      </c>
      <c r="D88" s="37" t="s">
        <v>33</v>
      </c>
      <c r="E88" s="38">
        <f>90+441+119+90</f>
        <v>740</v>
      </c>
      <c r="F88" s="39">
        <v>3292</v>
      </c>
      <c r="G88" s="39" t="s">
        <v>119</v>
      </c>
      <c r="H88" s="31" t="s">
        <v>9</v>
      </c>
    </row>
    <row r="89" spans="1:8" ht="30.75" thickBot="1" x14ac:dyDescent="0.3">
      <c r="A89" s="4" t="s">
        <v>211</v>
      </c>
      <c r="B89" s="35" t="s">
        <v>64</v>
      </c>
      <c r="C89" s="36">
        <v>68491266720</v>
      </c>
      <c r="D89" s="37" t="s">
        <v>34</v>
      </c>
      <c r="E89" s="38">
        <v>650</v>
      </c>
      <c r="F89" s="35">
        <v>3831</v>
      </c>
      <c r="G89" s="40" t="s">
        <v>122</v>
      </c>
      <c r="H89" s="35" t="s">
        <v>9</v>
      </c>
    </row>
    <row r="90" spans="1:8" ht="15.75" thickBot="1" x14ac:dyDescent="0.3">
      <c r="A90" s="41"/>
      <c r="B90" s="45" t="s">
        <v>209</v>
      </c>
      <c r="C90" s="42"/>
      <c r="D90" s="42"/>
      <c r="E90" s="43">
        <f>SUM(E7:E89)</f>
        <v>236635.48</v>
      </c>
      <c r="F90" s="42"/>
      <c r="G90" s="42"/>
      <c r="H90" s="44"/>
    </row>
  </sheetData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transparentnost 09.2026.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Racunovodstvo AMZd</cp:lastModifiedBy>
  <cp:lastPrinted>2026-09-15T09:11:53Z</cp:lastPrinted>
  <dcterms:created xsi:type="dcterms:W3CDTF">2025-05-19T07:21:55Z</dcterms:created>
  <dcterms:modified xsi:type="dcterms:W3CDTF">2026-10-19T11:51:51Z</dcterms:modified>
</cp:coreProperties>
</file>